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userName="Rogers, Nicholas" algorithmName="SHA-512" hashValue="GT0ClFocLo3mClzQ7Nsgr3dz1DCKP2q6fyagTRo2ckIS0WaLR7F0uKUlRQzPAtSZ/UUSD/ewf4eHeqC1AG/nGA==" saltValue="IwCc77OxZ9utesTiWmdF+w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ngagement\LIVE Projects\Local Plan 2025\Webpages\Documents\"/>
    </mc:Choice>
  </mc:AlternateContent>
  <xr:revisionPtr revIDLastSave="0" documentId="8_{632B3960-ABA1-48F0-9767-9F8EFE92E643}" xr6:coauthVersionLast="47" xr6:coauthVersionMax="47" xr10:uidLastSave="{00000000-0000-0000-0000-000000000000}"/>
  <bookViews>
    <workbookView xWindow="20370" yWindow="-120" windowWidth="29040" windowHeight="15840" xr2:uid="{451F24B1-5F5F-4391-8310-92469A3596ED}"/>
  </bookViews>
  <sheets>
    <sheet name="TRJ Summary" sheetId="4" r:id="rId1"/>
    <sheet name="TRJ Projection table" sheetId="1" r:id="rId2"/>
    <sheet name="TRJ Small site commitments" sheetId="2" r:id="rId3"/>
    <sheet name="Sheet1" sheetId="15" r:id="rId4"/>
  </sheets>
  <definedNames>
    <definedName name="_xlnm._FilterDatabase" localSheetId="1" hidden="1">'TRJ Projection table'!$D$1:$D$108</definedName>
    <definedName name="_xlnm._FilterDatabase" localSheetId="2" hidden="1">'TRJ Small site commitments'!#REF!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65" i="1" s="1"/>
  <c r="F59" i="1"/>
  <c r="V6" i="4" l="1"/>
  <c r="V4" i="4" l="1"/>
  <c r="F106" i="1" l="1"/>
  <c r="F107" i="1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K59" i="1"/>
  <c r="F14" i="4" s="1"/>
  <c r="L59" i="1"/>
  <c r="L95" i="1" s="1"/>
  <c r="M59" i="1"/>
  <c r="H14" i="4" s="1"/>
  <c r="N59" i="1"/>
  <c r="O59" i="1"/>
  <c r="J14" i="4" s="1"/>
  <c r="P59" i="1"/>
  <c r="P95" i="1" s="1"/>
  <c r="Q59" i="1"/>
  <c r="L14" i="4" s="1"/>
  <c r="R59" i="1"/>
  <c r="S59" i="1"/>
  <c r="N14" i="4" s="1"/>
  <c r="T59" i="1"/>
  <c r="T95" i="1" s="1"/>
  <c r="U59" i="1"/>
  <c r="P14" i="4" s="1"/>
  <c r="V59" i="1"/>
  <c r="W59" i="1"/>
  <c r="W95" i="1" s="1"/>
  <c r="X59" i="1"/>
  <c r="X95" i="1" s="1"/>
  <c r="Y59" i="1"/>
  <c r="T14" i="4" s="1"/>
  <c r="Z59" i="1"/>
  <c r="J59" i="1"/>
  <c r="J95" i="1" s="1"/>
  <c r="I59" i="1"/>
  <c r="I95" i="1" s="1"/>
  <c r="H59" i="1"/>
  <c r="C14" i="4" s="1"/>
  <c r="I36" i="1"/>
  <c r="I37" i="1" s="1"/>
  <c r="I92" i="1" s="1"/>
  <c r="J36" i="1"/>
  <c r="J37" i="1" s="1"/>
  <c r="J92" i="1" s="1"/>
  <c r="K36" i="1"/>
  <c r="K37" i="1" s="1"/>
  <c r="K92" i="1" s="1"/>
  <c r="L36" i="1"/>
  <c r="L37" i="1" s="1"/>
  <c r="M36" i="1"/>
  <c r="M37" i="1" s="1"/>
  <c r="N36" i="1"/>
  <c r="N37" i="1" s="1"/>
  <c r="N92" i="1" s="1"/>
  <c r="O36" i="1"/>
  <c r="O37" i="1" s="1"/>
  <c r="O92" i="1" s="1"/>
  <c r="P36" i="1"/>
  <c r="P37" i="1" s="1"/>
  <c r="Q36" i="1"/>
  <c r="Q37" i="1" s="1"/>
  <c r="Q92" i="1" s="1"/>
  <c r="R36" i="1"/>
  <c r="R37" i="1" s="1"/>
  <c r="R92" i="1" s="1"/>
  <c r="S36" i="1"/>
  <c r="S37" i="1" s="1"/>
  <c r="S92" i="1" s="1"/>
  <c r="T36" i="1"/>
  <c r="T37" i="1" s="1"/>
  <c r="U36" i="1"/>
  <c r="U37" i="1" s="1"/>
  <c r="U92" i="1" s="1"/>
  <c r="V36" i="1"/>
  <c r="V37" i="1" s="1"/>
  <c r="V92" i="1" s="1"/>
  <c r="W36" i="1"/>
  <c r="W37" i="1" s="1"/>
  <c r="W92" i="1" s="1"/>
  <c r="X36" i="1"/>
  <c r="X37" i="1" s="1"/>
  <c r="Y36" i="1"/>
  <c r="Y37" i="1" s="1"/>
  <c r="Y92" i="1" s="1"/>
  <c r="Z36" i="1"/>
  <c r="Z37" i="1" s="1"/>
  <c r="Z92" i="1" s="1"/>
  <c r="H36" i="1"/>
  <c r="H37" i="1" s="1"/>
  <c r="C13" i="4" s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J20" i="1"/>
  <c r="J90" i="1" s="1"/>
  <c r="I20" i="1"/>
  <c r="H20" i="1"/>
  <c r="H90" i="1" s="1"/>
  <c r="K20" i="1"/>
  <c r="K90" i="1" s="1"/>
  <c r="L20" i="1"/>
  <c r="L90" i="1" s="1"/>
  <c r="M20" i="1"/>
  <c r="N20" i="1"/>
  <c r="N90" i="1" s="1"/>
  <c r="O20" i="1"/>
  <c r="O90" i="1" s="1"/>
  <c r="P20" i="1"/>
  <c r="P90" i="1" s="1"/>
  <c r="Q20" i="1"/>
  <c r="R20" i="1"/>
  <c r="R90" i="1" s="1"/>
  <c r="S20" i="1"/>
  <c r="S90" i="1" s="1"/>
  <c r="T20" i="1"/>
  <c r="T90" i="1" s="1"/>
  <c r="U20" i="1"/>
  <c r="V20" i="1"/>
  <c r="V90" i="1" s="1"/>
  <c r="W20" i="1"/>
  <c r="W90" i="1" s="1"/>
  <c r="X20" i="1"/>
  <c r="X90" i="1" s="1"/>
  <c r="Y20" i="1"/>
  <c r="Z20" i="1"/>
  <c r="Z90" i="1" s="1"/>
  <c r="F20" i="1"/>
  <c r="F36" i="1"/>
  <c r="F37" i="1" s="1"/>
  <c r="C106" i="1" l="1"/>
  <c r="C117" i="1" s="1"/>
  <c r="F92" i="1"/>
  <c r="D110" i="1" s="1"/>
  <c r="F38" i="1"/>
  <c r="F90" i="1"/>
  <c r="F21" i="1"/>
  <c r="K14" i="4"/>
  <c r="F11" i="4"/>
  <c r="H95" i="1"/>
  <c r="O95" i="1"/>
  <c r="N11" i="4"/>
  <c r="S14" i="4"/>
  <c r="Q11" i="4"/>
  <c r="K95" i="1"/>
  <c r="R14" i="4"/>
  <c r="U11" i="4"/>
  <c r="M11" i="4"/>
  <c r="L13" i="4"/>
  <c r="O14" i="4"/>
  <c r="G14" i="4"/>
  <c r="I11" i="4"/>
  <c r="T13" i="4"/>
  <c r="E14" i="4"/>
  <c r="C11" i="4"/>
  <c r="P13" i="4"/>
  <c r="S95" i="1"/>
  <c r="R11" i="4"/>
  <c r="J11" i="4"/>
  <c r="D13" i="4"/>
  <c r="Y90" i="1"/>
  <c r="T11" i="4"/>
  <c r="U90" i="1"/>
  <c r="P11" i="4"/>
  <c r="Q90" i="1"/>
  <c r="L11" i="4"/>
  <c r="M90" i="1"/>
  <c r="H11" i="4"/>
  <c r="I90" i="1"/>
  <c r="I93" i="1" s="1"/>
  <c r="D11" i="4"/>
  <c r="M92" i="1"/>
  <c r="H13" i="4"/>
  <c r="X92" i="1"/>
  <c r="S13" i="4"/>
  <c r="T92" i="1"/>
  <c r="O13" i="4"/>
  <c r="P92" i="1"/>
  <c r="K13" i="4"/>
  <c r="L92" i="1"/>
  <c r="G13" i="4"/>
  <c r="Z95" i="1"/>
  <c r="U14" i="4"/>
  <c r="Q14" i="4"/>
  <c r="V95" i="1"/>
  <c r="M14" i="4"/>
  <c r="R95" i="1"/>
  <c r="I14" i="4"/>
  <c r="N95" i="1"/>
  <c r="R13" i="4"/>
  <c r="J13" i="4"/>
  <c r="E11" i="4"/>
  <c r="Y95" i="1"/>
  <c r="U95" i="1"/>
  <c r="Q95" i="1"/>
  <c r="M95" i="1"/>
  <c r="N13" i="4"/>
  <c r="F13" i="4"/>
  <c r="S11" i="4"/>
  <c r="O11" i="4"/>
  <c r="K11" i="4"/>
  <c r="G11" i="4"/>
  <c r="U13" i="4"/>
  <c r="Q13" i="4"/>
  <c r="M13" i="4"/>
  <c r="I13" i="4"/>
  <c r="E13" i="4"/>
  <c r="D14" i="4"/>
  <c r="AA37" i="1"/>
  <c r="H92" i="1"/>
  <c r="AA20" i="1"/>
  <c r="F72" i="1"/>
  <c r="F98" i="1" s="1"/>
  <c r="D113" i="1" s="1"/>
  <c r="F95" i="1"/>
  <c r="B19" i="4"/>
  <c r="B21" i="4" s="1"/>
  <c r="V10" i="4"/>
  <c r="C5" i="4"/>
  <c r="D5" i="4" s="1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H72" i="1"/>
  <c r="C16" i="4" s="1"/>
  <c r="I72" i="1"/>
  <c r="I98" i="1" s="1"/>
  <c r="J72" i="1"/>
  <c r="J98" i="1" s="1"/>
  <c r="K72" i="1"/>
  <c r="K98" i="1" s="1"/>
  <c r="L72" i="1"/>
  <c r="L98" i="1" s="1"/>
  <c r="M72" i="1"/>
  <c r="M98" i="1" s="1"/>
  <c r="N72" i="1"/>
  <c r="N98" i="1" s="1"/>
  <c r="O72" i="1"/>
  <c r="O98" i="1" s="1"/>
  <c r="P72" i="1"/>
  <c r="P98" i="1" s="1"/>
  <c r="Q72" i="1"/>
  <c r="Q98" i="1" s="1"/>
  <c r="R72" i="1"/>
  <c r="R98" i="1" s="1"/>
  <c r="S72" i="1"/>
  <c r="S98" i="1" s="1"/>
  <c r="T72" i="1"/>
  <c r="T98" i="1" s="1"/>
  <c r="U72" i="1"/>
  <c r="U98" i="1" s="1"/>
  <c r="V72" i="1"/>
  <c r="V98" i="1" s="1"/>
  <c r="W72" i="1"/>
  <c r="W98" i="1" s="1"/>
  <c r="X72" i="1"/>
  <c r="X98" i="1" s="1"/>
  <c r="Y72" i="1"/>
  <c r="Y98" i="1" s="1"/>
  <c r="Z72" i="1"/>
  <c r="Z98" i="1" s="1"/>
  <c r="C107" i="1" l="1"/>
  <c r="C109" i="1"/>
  <c r="D108" i="1"/>
  <c r="E110" i="1"/>
  <c r="F110" i="1" s="1"/>
  <c r="C110" i="1" s="1"/>
  <c r="B22" i="4"/>
  <c r="AA95" i="1"/>
  <c r="V13" i="4"/>
  <c r="E113" i="1"/>
  <c r="F113" i="1" s="1"/>
  <c r="B23" i="4"/>
  <c r="R16" i="4"/>
  <c r="J16" i="4"/>
  <c r="Q16" i="4"/>
  <c r="I16" i="4"/>
  <c r="N16" i="4"/>
  <c r="F16" i="4"/>
  <c r="U16" i="4"/>
  <c r="M16" i="4"/>
  <c r="E16" i="4"/>
  <c r="T16" i="4"/>
  <c r="P16" i="4"/>
  <c r="L16" i="4"/>
  <c r="H16" i="4"/>
  <c r="D16" i="4"/>
  <c r="S16" i="4"/>
  <c r="O16" i="4"/>
  <c r="K16" i="4"/>
  <c r="G16" i="4"/>
  <c r="AA72" i="1"/>
  <c r="H98" i="1"/>
  <c r="AA98" i="1" s="1"/>
  <c r="C113" i="1" l="1"/>
  <c r="V16" i="4"/>
  <c r="H64" i="1" l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M65" i="1" l="1"/>
  <c r="I65" i="1"/>
  <c r="J65" i="1"/>
  <c r="K65" i="1"/>
  <c r="L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H65" i="1"/>
  <c r="AA46" i="1"/>
  <c r="AA28" i="1"/>
  <c r="AA29" i="1"/>
  <c r="AA32" i="1"/>
  <c r="AA33" i="1"/>
  <c r="AA30" i="1"/>
  <c r="AA34" i="1"/>
  <c r="AA35" i="1"/>
  <c r="AA31" i="1"/>
  <c r="AA62" i="1"/>
  <c r="AA63" i="1"/>
  <c r="W96" i="1" l="1"/>
  <c r="W97" i="1" s="1"/>
  <c r="R15" i="4"/>
  <c r="J96" i="1"/>
  <c r="J97" i="1" s="1"/>
  <c r="E15" i="4"/>
  <c r="Z96" i="1"/>
  <c r="Z97" i="1" s="1"/>
  <c r="U15" i="4"/>
  <c r="V96" i="1"/>
  <c r="V97" i="1" s="1"/>
  <c r="Q15" i="4"/>
  <c r="N96" i="1"/>
  <c r="N97" i="1" s="1"/>
  <c r="I15" i="4"/>
  <c r="Y96" i="1"/>
  <c r="Y97" i="1" s="1"/>
  <c r="T15" i="4"/>
  <c r="U96" i="1"/>
  <c r="U97" i="1" s="1"/>
  <c r="P15" i="4"/>
  <c r="Q96" i="1"/>
  <c r="Q97" i="1" s="1"/>
  <c r="L15" i="4"/>
  <c r="L96" i="1"/>
  <c r="L97" i="1" s="1"/>
  <c r="G15" i="4"/>
  <c r="M96" i="1"/>
  <c r="M97" i="1" s="1"/>
  <c r="H15" i="4"/>
  <c r="H96" i="1"/>
  <c r="H97" i="1" s="1"/>
  <c r="C15" i="4"/>
  <c r="S96" i="1"/>
  <c r="S97" i="1" s="1"/>
  <c r="N15" i="4"/>
  <c r="O96" i="1"/>
  <c r="O97" i="1" s="1"/>
  <c r="J15" i="4"/>
  <c r="R96" i="1"/>
  <c r="R97" i="1" s="1"/>
  <c r="M15" i="4"/>
  <c r="I96" i="1"/>
  <c r="I97" i="1" s="1"/>
  <c r="D15" i="4"/>
  <c r="X96" i="1"/>
  <c r="X97" i="1" s="1"/>
  <c r="S15" i="4"/>
  <c r="T96" i="1"/>
  <c r="T97" i="1" s="1"/>
  <c r="O15" i="4"/>
  <c r="P96" i="1"/>
  <c r="P97" i="1" s="1"/>
  <c r="K15" i="4"/>
  <c r="K96" i="1"/>
  <c r="K97" i="1" s="1"/>
  <c r="F15" i="4"/>
  <c r="F96" i="1"/>
  <c r="AA36" i="1"/>
  <c r="AA64" i="1"/>
  <c r="AA65" i="1"/>
  <c r="F97" i="1" l="1"/>
  <c r="D112" i="1" s="1"/>
  <c r="AA97" i="1"/>
  <c r="V15" i="4"/>
  <c r="E112" i="1" l="1"/>
  <c r="F112" i="1" s="1"/>
  <c r="C112" i="1" s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H84" i="1"/>
  <c r="AA75" i="1" l="1"/>
  <c r="AA55" i="1"/>
  <c r="AA52" i="1"/>
  <c r="AA51" i="1"/>
  <c r="AA47" i="1"/>
  <c r="AA54" i="1"/>
  <c r="AA78" i="1"/>
  <c r="AA77" i="1"/>
  <c r="AA76" i="1"/>
  <c r="AA79" i="1"/>
  <c r="AA50" i="1"/>
  <c r="AA53" i="1"/>
  <c r="AA56" i="1"/>
  <c r="AA83" i="1"/>
  <c r="AA84" i="1" s="1"/>
  <c r="AA8" i="1"/>
  <c r="D18" i="4" l="1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C18" i="4"/>
  <c r="F83" i="1" l="1"/>
  <c r="P80" i="1"/>
  <c r="P86" i="1" s="1"/>
  <c r="Q80" i="1"/>
  <c r="Q86" i="1" s="1"/>
  <c r="R80" i="1"/>
  <c r="R86" i="1" s="1"/>
  <c r="S80" i="1"/>
  <c r="S86" i="1" s="1"/>
  <c r="T80" i="1"/>
  <c r="T86" i="1" s="1"/>
  <c r="U80" i="1"/>
  <c r="U86" i="1" s="1"/>
  <c r="V80" i="1"/>
  <c r="V86" i="1" s="1"/>
  <c r="W80" i="1"/>
  <c r="W86" i="1" s="1"/>
  <c r="X80" i="1"/>
  <c r="X86" i="1" s="1"/>
  <c r="Y80" i="1"/>
  <c r="Y86" i="1" s="1"/>
  <c r="Z80" i="1"/>
  <c r="Z86" i="1" s="1"/>
  <c r="O80" i="1"/>
  <c r="O86" i="1" s="1"/>
  <c r="AB80" i="1"/>
  <c r="AB86" i="1" s="1"/>
  <c r="AA70" i="1"/>
  <c r="AA71" i="1"/>
  <c r="AA43" i="1"/>
  <c r="F80" i="1"/>
  <c r="F100" i="1" l="1"/>
  <c r="D115" i="1" s="1"/>
  <c r="F84" i="1"/>
  <c r="AA48" i="1"/>
  <c r="AA69" i="1"/>
  <c r="AA57" i="1"/>
  <c r="AA58" i="1"/>
  <c r="AA44" i="1"/>
  <c r="AA45" i="1"/>
  <c r="AA68" i="1"/>
  <c r="AA42" i="1"/>
  <c r="AA49" i="1"/>
  <c r="O100" i="1"/>
  <c r="I80" i="1"/>
  <c r="I86" i="1" s="1"/>
  <c r="J80" i="1"/>
  <c r="J86" i="1" s="1"/>
  <c r="K80" i="1"/>
  <c r="K86" i="1" s="1"/>
  <c r="L80" i="1"/>
  <c r="L86" i="1" s="1"/>
  <c r="M80" i="1"/>
  <c r="M86" i="1" s="1"/>
  <c r="N80" i="1"/>
  <c r="N86" i="1" s="1"/>
  <c r="O99" i="1"/>
  <c r="P99" i="1"/>
  <c r="L17" i="4"/>
  <c r="M17" i="4"/>
  <c r="S99" i="1"/>
  <c r="T99" i="1"/>
  <c r="P17" i="4"/>
  <c r="Q17" i="4"/>
  <c r="W99" i="1"/>
  <c r="X99" i="1"/>
  <c r="T17" i="4"/>
  <c r="Z99" i="1"/>
  <c r="H80" i="1"/>
  <c r="F99" i="1"/>
  <c r="D114" i="1" s="1"/>
  <c r="E114" i="1" l="1"/>
  <c r="F114" i="1" s="1"/>
  <c r="F115" i="1"/>
  <c r="H99" i="1"/>
  <c r="K99" i="1"/>
  <c r="N99" i="1"/>
  <c r="J99" i="1"/>
  <c r="H17" i="4"/>
  <c r="D17" i="4"/>
  <c r="I17" i="4"/>
  <c r="R99" i="1"/>
  <c r="E17" i="4"/>
  <c r="U17" i="4"/>
  <c r="J17" i="4"/>
  <c r="V99" i="1"/>
  <c r="N17" i="4"/>
  <c r="R17" i="4"/>
  <c r="G17" i="4"/>
  <c r="O17" i="4"/>
  <c r="S17" i="4"/>
  <c r="K17" i="4"/>
  <c r="F17" i="4"/>
  <c r="C17" i="4"/>
  <c r="Y99" i="1"/>
  <c r="U99" i="1"/>
  <c r="Q99" i="1"/>
  <c r="M99" i="1"/>
  <c r="I99" i="1"/>
  <c r="S123" i="2"/>
  <c r="F24" i="1" s="1"/>
  <c r="AA15" i="1"/>
  <c r="AK122" i="2"/>
  <c r="AA9" i="1"/>
  <c r="AA12" i="1"/>
  <c r="AA19" i="1"/>
  <c r="C115" i="1" l="1"/>
  <c r="C114" i="1"/>
  <c r="AA99" i="1"/>
  <c r="V17" i="4"/>
  <c r="I100" i="1"/>
  <c r="I102" i="1" s="1"/>
  <c r="J100" i="1"/>
  <c r="K100" i="1"/>
  <c r="L100" i="1"/>
  <c r="H100" i="1"/>
  <c r="N100" i="1" l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M100" i="1"/>
  <c r="V18" i="4" l="1"/>
  <c r="AA7" i="1" l="1"/>
  <c r="AA6" i="1"/>
  <c r="AA13" i="1" l="1"/>
  <c r="AA4" i="1"/>
  <c r="AA5" i="1"/>
  <c r="AA14" i="1"/>
  <c r="AA16" i="1"/>
  <c r="AA17" i="1"/>
  <c r="AA18" i="1"/>
  <c r="AA10" i="1"/>
  <c r="AA11" i="1"/>
  <c r="W93" i="1" l="1"/>
  <c r="W102" i="1" s="1"/>
  <c r="N93" i="1"/>
  <c r="N102" i="1" s="1"/>
  <c r="Y93" i="1"/>
  <c r="Y102" i="1" s="1"/>
  <c r="U93" i="1"/>
  <c r="U102" i="1" s="1"/>
  <c r="Q93" i="1"/>
  <c r="Q102" i="1" s="1"/>
  <c r="L93" i="1"/>
  <c r="L102" i="1" s="1"/>
  <c r="S93" i="1"/>
  <c r="S102" i="1" s="1"/>
  <c r="J93" i="1"/>
  <c r="J102" i="1" s="1"/>
  <c r="R19" i="4"/>
  <c r="N19" i="4"/>
  <c r="I19" i="4"/>
  <c r="E19" i="4"/>
  <c r="D19" i="4"/>
  <c r="T19" i="4"/>
  <c r="P19" i="4"/>
  <c r="L19" i="4"/>
  <c r="G19" i="4"/>
  <c r="Z93" i="1" l="1"/>
  <c r="Z102" i="1" s="1"/>
  <c r="AA90" i="1" l="1"/>
  <c r="V11" i="4"/>
  <c r="F25" i="1" l="1"/>
  <c r="F86" i="1" s="1"/>
  <c r="H24" i="1"/>
  <c r="F91" i="1" l="1"/>
  <c r="H25" i="1"/>
  <c r="AA24" i="1"/>
  <c r="F93" i="1" l="1"/>
  <c r="D109" i="1"/>
  <c r="C12" i="4"/>
  <c r="V12" i="4" s="1"/>
  <c r="H86" i="1"/>
  <c r="AA86" i="1" s="1"/>
  <c r="F102" i="1"/>
  <c r="H91" i="1"/>
  <c r="AA25" i="1"/>
  <c r="D116" i="1" l="1"/>
  <c r="D111" i="1"/>
  <c r="E108" i="1"/>
  <c r="F108" i="1" s="1"/>
  <c r="F116" i="1" s="1"/>
  <c r="AA91" i="1"/>
  <c r="H93" i="1"/>
  <c r="H102" i="1" s="1"/>
  <c r="C19" i="4"/>
  <c r="F111" i="1" l="1"/>
  <c r="C108" i="1"/>
  <c r="C21" i="4"/>
  <c r="O19" i="4"/>
  <c r="Q19" i="4"/>
  <c r="M19" i="4"/>
  <c r="K19" i="4"/>
  <c r="S19" i="4"/>
  <c r="F19" i="4"/>
  <c r="X93" i="1"/>
  <c r="X102" i="1" s="1"/>
  <c r="R93" i="1"/>
  <c r="R102" i="1" s="1"/>
  <c r="T93" i="1"/>
  <c r="T102" i="1" s="1"/>
  <c r="V93" i="1"/>
  <c r="V102" i="1" s="1"/>
  <c r="P93" i="1"/>
  <c r="P102" i="1" s="1"/>
  <c r="M93" i="1"/>
  <c r="M102" i="1" s="1"/>
  <c r="F119" i="1" l="1"/>
  <c r="F120" i="1"/>
  <c r="F121" i="1" s="1"/>
  <c r="F122" i="1" s="1"/>
  <c r="C22" i="4"/>
  <c r="D21" i="4"/>
  <c r="J19" i="4"/>
  <c r="AA59" i="1"/>
  <c r="K93" i="1"/>
  <c r="K102" i="1" s="1"/>
  <c r="O93" i="1"/>
  <c r="O102" i="1" s="1"/>
  <c r="C118" i="1" l="1"/>
  <c r="D22" i="4"/>
  <c r="C7" i="4"/>
  <c r="AA93" i="1"/>
  <c r="AA102" i="1" s="1"/>
  <c r="E21" i="4"/>
  <c r="AA96" i="1"/>
  <c r="AA92" i="1"/>
  <c r="E22" i="4" l="1"/>
  <c r="D7" i="4"/>
  <c r="C23" i="4"/>
  <c r="F21" i="4"/>
  <c r="F22" i="4" l="1"/>
  <c r="E7" i="4"/>
  <c r="D23" i="4"/>
  <c r="G21" i="4"/>
  <c r="G22" i="4" l="1"/>
  <c r="F7" i="4"/>
  <c r="E23" i="4"/>
  <c r="G7" i="4" l="1"/>
  <c r="F23" i="4"/>
  <c r="H7" i="4" l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G23" i="4"/>
  <c r="U19" i="4" l="1"/>
  <c r="AA80" i="1" l="1"/>
  <c r="H19" i="4" l="1"/>
  <c r="V19" i="4" l="1"/>
  <c r="H21" i="4"/>
  <c r="V14" i="4"/>
  <c r="H22" i="4" l="1"/>
  <c r="I21" i="4"/>
  <c r="H23" i="4"/>
  <c r="I22" i="4" l="1"/>
  <c r="J21" i="4"/>
  <c r="I23" i="4"/>
  <c r="J22" i="4" l="1"/>
  <c r="K21" i="4"/>
  <c r="J23" i="4"/>
  <c r="K22" i="4" l="1"/>
  <c r="L21" i="4"/>
  <c r="K23" i="4"/>
  <c r="L22" i="4" l="1"/>
  <c r="M21" i="4"/>
  <c r="L23" i="4"/>
  <c r="M22" i="4" l="1"/>
  <c r="N21" i="4"/>
  <c r="M23" i="4"/>
  <c r="N22" i="4" l="1"/>
  <c r="O21" i="4"/>
  <c r="N23" i="4"/>
  <c r="O22" i="4" l="1"/>
  <c r="P21" i="4"/>
  <c r="O23" i="4"/>
  <c r="P22" i="4" l="1"/>
  <c r="Q21" i="4"/>
  <c r="P23" i="4"/>
  <c r="Q22" i="4" l="1"/>
  <c r="R21" i="4"/>
  <c r="Q23" i="4"/>
  <c r="R22" i="4" l="1"/>
  <c r="S21" i="4"/>
  <c r="R23" i="4"/>
  <c r="S22" i="4" l="1"/>
  <c r="T21" i="4"/>
  <c r="T22" i="4" s="1"/>
  <c r="S23" i="4"/>
  <c r="T23" i="4" l="1"/>
  <c r="U21" i="4"/>
  <c r="U22" i="4" l="1"/>
  <c r="U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planmt</author>
  </authors>
  <commentList>
    <comment ref="A1" authorId="0" shapeId="0" xr:uid="{7E503A29-AC39-4C00-852D-5837FB9F88F4}">
      <text>
        <r>
          <rPr>
            <b/>
            <sz val="8"/>
            <color indexed="81"/>
            <rFont val="Tahoma"/>
            <family val="2"/>
          </rPr>
          <t>planmt:</t>
        </r>
        <r>
          <rPr>
            <sz val="8"/>
            <color indexed="81"/>
            <rFont val="Tahoma"/>
            <family val="2"/>
          </rPr>
          <t xml:space="preserve">
Large site
Small Site Less than 5
Small Site Between 5 and 9
loss to other landuse</t>
        </r>
      </text>
    </comment>
    <comment ref="B1" authorId="0" shapeId="0" xr:uid="{5A45F459-6125-4307-A2D9-CD15193B5699}">
      <text>
        <r>
          <rPr>
            <b/>
            <sz val="8"/>
            <color indexed="81"/>
            <rFont val="Tahoma"/>
            <family val="2"/>
          </rPr>
          <t>planmt:</t>
        </r>
        <r>
          <rPr>
            <sz val="8"/>
            <color indexed="81"/>
            <rFont val="Tahoma"/>
            <family val="2"/>
          </rPr>
          <t xml:space="preserve">
Planning application refence number
</t>
        </r>
      </text>
    </comment>
    <comment ref="C1" authorId="0" shapeId="0" xr:uid="{7196F159-BA53-49FD-A985-07984463B42A}">
      <text>
        <r>
          <rPr>
            <b/>
            <sz val="8"/>
            <color indexed="81"/>
            <rFont val="Tahoma"/>
            <family val="2"/>
          </rPr>
          <t>planmt:</t>
        </r>
        <r>
          <rPr>
            <sz val="8"/>
            <color indexed="81"/>
            <rFont val="Tahoma"/>
            <family val="2"/>
          </rPr>
          <t xml:space="preserve">
Planning application GIS polygon reference</t>
        </r>
      </text>
    </comment>
    <comment ref="D1" authorId="0" shapeId="0" xr:uid="{69B18458-2498-48E1-9209-5A45EFC8E417}">
      <text>
        <r>
          <rPr>
            <b/>
            <sz val="8"/>
            <color indexed="81"/>
            <rFont val="Tahoma"/>
            <family val="2"/>
          </rPr>
          <t>planmt:</t>
        </r>
        <r>
          <rPr>
            <sz val="8"/>
            <color indexed="81"/>
            <rFont val="Tahoma"/>
            <family val="2"/>
          </rPr>
          <t xml:space="preserve">
NET developable area of application site</t>
        </r>
      </text>
    </comment>
    <comment ref="E1" authorId="0" shapeId="0" xr:uid="{824E7A60-67FF-4D7E-BAA2-BEBAC10DA9AC}">
      <text>
        <r>
          <rPr>
            <b/>
            <sz val="8"/>
            <color indexed="81"/>
            <rFont val="Tahoma"/>
            <family val="2"/>
          </rPr>
          <t>planmt:</t>
        </r>
        <r>
          <rPr>
            <sz val="8"/>
            <color indexed="81"/>
            <rFont val="Tahoma"/>
            <family val="2"/>
          </rPr>
          <t xml:space="preserve">
application type</t>
        </r>
      </text>
    </comment>
    <comment ref="F1" authorId="0" shapeId="0" xr:uid="{828AB6F1-E450-4693-ADF6-35C4CFD35394}">
      <text>
        <r>
          <rPr>
            <b/>
            <sz val="8"/>
            <color indexed="81"/>
            <rFont val="Tahoma"/>
            <family val="2"/>
          </rPr>
          <t>planmt:</t>
        </r>
        <r>
          <rPr>
            <sz val="8"/>
            <color indexed="81"/>
            <rFont val="Tahoma"/>
            <family val="2"/>
          </rPr>
          <t xml:space="preserve">
Application decision date</t>
        </r>
      </text>
    </comment>
    <comment ref="G1" authorId="0" shapeId="0" xr:uid="{082F0E73-CB23-49B8-A927-FB453F73D70F}">
      <text>
        <r>
          <rPr>
            <b/>
            <sz val="8"/>
            <color indexed="81"/>
            <rFont val="Tahoma"/>
            <family val="2"/>
          </rPr>
          <t>planmt:</t>
        </r>
        <r>
          <rPr>
            <sz val="8"/>
            <color indexed="81"/>
            <rFont val="Tahoma"/>
            <family val="2"/>
          </rPr>
          <t xml:space="preserve">
First residential application on a site</t>
        </r>
      </text>
    </comment>
    <comment ref="H1" authorId="0" shapeId="0" xr:uid="{8437ED32-21FE-43FC-97DA-4FE0A6FB0F0C}">
      <text>
        <r>
          <rPr>
            <b/>
            <sz val="8"/>
            <color indexed="81"/>
            <rFont val="Tahoma"/>
            <family val="2"/>
          </rPr>
          <t>planmt:</t>
        </r>
        <r>
          <rPr>
            <sz val="8"/>
            <color indexed="81"/>
            <rFont val="Tahoma"/>
            <family val="2"/>
          </rPr>
          <t xml:space="preserve">
large site
Small site
mixed site
</t>
        </r>
      </text>
    </comment>
    <comment ref="O1" authorId="0" shapeId="0" xr:uid="{254B6CE1-14BB-4D24-BD84-5C0ED29D78B9}">
      <text>
        <r>
          <rPr>
            <b/>
            <sz val="8"/>
            <color indexed="81"/>
            <rFont val="Tahoma"/>
            <family val="2"/>
          </rPr>
          <t>planmt:</t>
        </r>
        <r>
          <rPr>
            <sz val="8"/>
            <color indexed="81"/>
            <rFont val="Tahoma"/>
            <family val="2"/>
          </rPr>
          <t xml:space="preserve">
Y Previously Developed Land
N Greenfield</t>
        </r>
      </text>
    </comment>
    <comment ref="P1" authorId="0" shapeId="0" xr:uid="{EC9D19CA-89BA-4A34-B7CB-EAD962B667F5}">
      <text>
        <r>
          <rPr>
            <b/>
            <sz val="8"/>
            <color indexed="81"/>
            <rFont val="Tahoma"/>
            <family val="2"/>
          </rPr>
          <t>planmt:</t>
        </r>
        <r>
          <rPr>
            <sz val="8"/>
            <color indexed="81"/>
            <rFont val="Tahoma"/>
            <family val="2"/>
          </rPr>
          <t xml:space="preserve">
start date of planning application</t>
        </r>
      </text>
    </comment>
    <comment ref="S1" authorId="0" shapeId="0" xr:uid="{03EFDDFF-90EF-4A53-B41B-A99CCF22BDF4}">
      <text>
        <r>
          <rPr>
            <b/>
            <sz val="8"/>
            <color indexed="81"/>
            <rFont val="Tahoma"/>
            <family val="2"/>
          </rPr>
          <t>planmt:</t>
        </r>
        <r>
          <rPr>
            <sz val="8"/>
            <color indexed="81"/>
            <rFont val="Tahoma"/>
            <family val="2"/>
          </rPr>
          <t xml:space="preserve">
Column AI minus column AJ
</t>
        </r>
      </text>
    </comment>
  </commentList>
</comments>
</file>

<file path=xl/sharedStrings.xml><?xml version="1.0" encoding="utf-8"?>
<sst xmlns="http://schemas.openxmlformats.org/spreadsheetml/2006/main" count="2052" uniqueCount="542">
  <si>
    <t>Housing Trajectory 2023-2043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</si>
  <si>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</si>
  <si>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</si>
  <si>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</si>
  <si>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</si>
  <si>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</si>
  <si>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</si>
  <si>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</si>
  <si>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</si>
  <si>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</si>
  <si>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</si>
  <si>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</si>
  <si>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</si>
  <si>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</si>
  <si>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</si>
  <si>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</si>
  <si>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</si>
  <si>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</si>
  <si>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</si>
  <si>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</si>
  <si>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</si>
  <si>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Net Total in Plan Period</t>
  </si>
  <si>
    <t>Housing Need and Requirement</t>
  </si>
  <si>
    <t>2024 Indicative Local Housing Need figure</t>
  </si>
  <si>
    <t>Cumulative 2024 Proposed Standard method figure</t>
  </si>
  <si>
    <t>Local Plan housing requirement</t>
  </si>
  <si>
    <t>Local Plan cumulative housing requirement</t>
  </si>
  <si>
    <t xml:space="preserve">Local Plan Housing Supply </t>
  </si>
  <si>
    <t>Completions</t>
  </si>
  <si>
    <t>Large site commitments (10 or more dwellings)</t>
  </si>
  <si>
    <t>Small site commitments (9 dwellings or less)</t>
  </si>
  <si>
    <t>Older persons' housing commitments</t>
  </si>
  <si>
    <t>Proposed housing allocations</t>
  </si>
  <si>
    <t>Proposed older persons' housing allocations</t>
  </si>
  <si>
    <t>Other SHELAA sites within the urban area</t>
  </si>
  <si>
    <t>Broad locations</t>
  </si>
  <si>
    <t>Windfall</t>
  </si>
  <si>
    <t>Total Projected Housing Supply</t>
  </si>
  <si>
    <t>Cumulative net completions</t>
  </si>
  <si>
    <t>Monitoring above/below Indicative Local Housign Need figure</t>
  </si>
  <si>
    <t>Monitoring above/below Local Plan housing requirement</t>
  </si>
  <si>
    <t>Site Ref</t>
  </si>
  <si>
    <t xml:space="preserve">Site </t>
  </si>
  <si>
    <t>Site Status at 1 April 2024</t>
  </si>
  <si>
    <t>Area</t>
  </si>
  <si>
    <t>Planning permission references</t>
  </si>
  <si>
    <t xml:space="preserve">Net Dwellings Available </t>
  </si>
  <si>
    <t>Completions 2023/24</t>
  </si>
  <si>
    <t>Unlikely within Plan Period</t>
  </si>
  <si>
    <t xml:space="preserve">Sites with Planning Permission </t>
  </si>
  <si>
    <t>Large site commitments (10 or more units)</t>
  </si>
  <si>
    <t>Forty Acres</t>
  </si>
  <si>
    <t>Full</t>
  </si>
  <si>
    <t>Havant &amp; Bedhampton</t>
  </si>
  <si>
    <t xml:space="preserve">18/00450; 21/00605 </t>
  </si>
  <si>
    <t>Camp Field, Bartons Road</t>
  </si>
  <si>
    <t>Outline</t>
  </si>
  <si>
    <t>19/00007; 21/00300</t>
  </si>
  <si>
    <t>Sinah Lane</t>
  </si>
  <si>
    <t>Hayling Island</t>
  </si>
  <si>
    <t>20/01093</t>
  </si>
  <si>
    <t>108-110 Elm Grove</t>
  </si>
  <si>
    <t>20/00015</t>
  </si>
  <si>
    <t>Woodcroft Farm</t>
  </si>
  <si>
    <t>Waterlooville</t>
  </si>
  <si>
    <t>13/00804; 20/00357</t>
  </si>
  <si>
    <t>Blocks A-D, Wellington Way</t>
  </si>
  <si>
    <t>Prior Approval</t>
  </si>
  <si>
    <t>23/00105; 23/00106; 23/00107</t>
  </si>
  <si>
    <t>Woodcroft Primary School (Meadowlands)</t>
  </si>
  <si>
    <t>Details</t>
  </si>
  <si>
    <t>15/01235; 19/00339; 19/00281</t>
  </si>
  <si>
    <t xml:space="preserve">Berewood Phase 3b, Development Site West of Waterlooville </t>
  </si>
  <si>
    <t>21/01259</t>
  </si>
  <si>
    <t>286-288 London Road</t>
  </si>
  <si>
    <t>22/01165; 23/00528</t>
  </si>
  <si>
    <t>EM06</t>
  </si>
  <si>
    <t xml:space="preserve">West of Coldharbour Farm </t>
  </si>
  <si>
    <t>Emsworth</t>
  </si>
  <si>
    <t>19/01226</t>
  </si>
  <si>
    <t>HA03</t>
  </si>
  <si>
    <t>Southleigh Park House</t>
  </si>
  <si>
    <t>17/00863; 21/01451</t>
  </si>
  <si>
    <t>HA18</t>
  </si>
  <si>
    <t>Old Manor Farm, Lower Road (Phase 2)</t>
  </si>
  <si>
    <t>21/01071</t>
  </si>
  <si>
    <t>LP03</t>
  </si>
  <si>
    <t>Land west of Hulbert Road</t>
  </si>
  <si>
    <t>Leigh Park</t>
  </si>
  <si>
    <t>20/00441</t>
  </si>
  <si>
    <t>LP06</t>
  </si>
  <si>
    <t>Former Dairy Crest Site, Dunsbury Way</t>
  </si>
  <si>
    <t>18/01109; 22/00829</t>
  </si>
  <si>
    <t>WA11</t>
  </si>
  <si>
    <t>MDA Newlands Phase 1 Hambledon Road (Phases 4 and 8)</t>
  </si>
  <si>
    <t>10/00828</t>
  </si>
  <si>
    <t>81C London Road</t>
  </si>
  <si>
    <t>22/01072</t>
  </si>
  <si>
    <t>Large site commitments (10 or more dwellings) total</t>
  </si>
  <si>
    <t xml:space="preserve">15% non implementation discount </t>
  </si>
  <si>
    <t xml:space="preserve">Small site commitments (9 dwellings or less) </t>
  </si>
  <si>
    <t>Outstanding small site commitments (discounted by 5% total 144, prior to discounting)</t>
  </si>
  <si>
    <t>Small Site Permissions (9 dwellings or less) total</t>
  </si>
  <si>
    <t>Land on the east side of Helmsley House</t>
  </si>
  <si>
    <t>23/00665</t>
  </si>
  <si>
    <t>19/00003</t>
  </si>
  <si>
    <t xml:space="preserve">9 East Street </t>
  </si>
  <si>
    <t>21/00827</t>
  </si>
  <si>
    <t>EM10</t>
  </si>
  <si>
    <t>78 Havant Road, Emsworth</t>
  </si>
  <si>
    <t>22/00487</t>
  </si>
  <si>
    <t>WA04</t>
  </si>
  <si>
    <t>Land at Cowplain School, Hart Plain Avenue</t>
  </si>
  <si>
    <t>Waterloovile</t>
  </si>
  <si>
    <t>22/00837</t>
  </si>
  <si>
    <t>HA15</t>
  </si>
  <si>
    <t>Belmont Castle Rest Home, 18-20 Portsdown Hill Road</t>
  </si>
  <si>
    <t>Cheybassa Lodge, 2 Chichester Avenue</t>
  </si>
  <si>
    <t>19/00466</t>
  </si>
  <si>
    <t>1-3 Beech Grove</t>
  </si>
  <si>
    <t>20/01014</t>
  </si>
  <si>
    <t>Older persons' housing commitments subtotal</t>
  </si>
  <si>
    <t>Older Person's housing commitments (285 bedrooms divided by 1.8 persons per household) Total</t>
  </si>
  <si>
    <t>15% non implementation discount</t>
  </si>
  <si>
    <t>Proposed Allocations</t>
  </si>
  <si>
    <t>Housing sites</t>
  </si>
  <si>
    <t>EM02</t>
  </si>
  <si>
    <t>Land north of Long Copse Lane (Main site)</t>
  </si>
  <si>
    <t>21/00893</t>
  </si>
  <si>
    <t>EM01</t>
  </si>
  <si>
    <t>Land north of Long Copse Lane (Western site)</t>
  </si>
  <si>
    <t>HA02</t>
  </si>
  <si>
    <t xml:space="preserve">Helmsley House </t>
  </si>
  <si>
    <t>HA06</t>
  </si>
  <si>
    <t>Land east of Castle Avenue</t>
  </si>
  <si>
    <t>21/01010</t>
  </si>
  <si>
    <t>HA09</t>
  </si>
  <si>
    <t>Former Oak Park School (south west corner)</t>
  </si>
  <si>
    <t>HA14</t>
  </si>
  <si>
    <t xml:space="preserve">Land at Palk Road </t>
  </si>
  <si>
    <t>22/01231</t>
  </si>
  <si>
    <t>HA17</t>
  </si>
  <si>
    <t>Land at the western end of Lower Road</t>
  </si>
  <si>
    <t>HA20</t>
  </si>
  <si>
    <t>Kingscroft Farm</t>
  </si>
  <si>
    <t>22/00669</t>
  </si>
  <si>
    <t>HA21</t>
  </si>
  <si>
    <t>Portsmouth Water Headquarters</t>
  </si>
  <si>
    <t>LP01</t>
  </si>
  <si>
    <t xml:space="preserve">Cabbagefield Row </t>
  </si>
  <si>
    <t>21/00989</t>
  </si>
  <si>
    <t>LP02</t>
  </si>
  <si>
    <t xml:space="preserve">Strouden Court </t>
  </si>
  <si>
    <t>LP07</t>
  </si>
  <si>
    <t>Former Electricity Board, Bartons Road</t>
  </si>
  <si>
    <t>WA03</t>
  </si>
  <si>
    <t>Padnell Grange</t>
  </si>
  <si>
    <t>19/00224</t>
  </si>
  <si>
    <t>WA06</t>
  </si>
  <si>
    <t>Blue Star</t>
  </si>
  <si>
    <t>23/00471</t>
  </si>
  <si>
    <t>WA09</t>
  </si>
  <si>
    <t>Goodwillies Timber Yard</t>
  </si>
  <si>
    <t>WA14</t>
  </si>
  <si>
    <t>South Downs College Car Park</t>
  </si>
  <si>
    <t>22/00439</t>
  </si>
  <si>
    <t>WA15</t>
  </si>
  <si>
    <t xml:space="preserve">Campdown </t>
  </si>
  <si>
    <t>23/00488</t>
  </si>
  <si>
    <t>Total Proposed Allocations without planning permission</t>
  </si>
  <si>
    <t xml:space="preserve">Older persons' housing sites </t>
  </si>
  <si>
    <t>HA10</t>
  </si>
  <si>
    <t>Former Oak Park School (main site)</t>
  </si>
  <si>
    <t>LP05</t>
  </si>
  <si>
    <t>Dunsbury Way</t>
  </si>
  <si>
    <t>Older persons' potential housing sites (230 bedrooms divided by average adults per household 1.8 persons)</t>
  </si>
  <si>
    <t>Total Local Plan allocations for older persons housing without planning permission</t>
  </si>
  <si>
    <t>Other SHELAA sites within the urban area (with an identified development capacity of 20 dwellings or less)</t>
  </si>
  <si>
    <t>Fowley Cottage</t>
  </si>
  <si>
    <t>HA12</t>
  </si>
  <si>
    <t>Richmond Suzuki</t>
  </si>
  <si>
    <t xml:space="preserve">HI17 </t>
  </si>
  <si>
    <t xml:space="preserve">115 Elm Grove </t>
  </si>
  <si>
    <t>24/00315</t>
  </si>
  <si>
    <t>WA01</t>
  </si>
  <si>
    <t>Former Links Childrens Centre</t>
  </si>
  <si>
    <t>Subtotal other SHELAA sites within the urban area</t>
  </si>
  <si>
    <t xml:space="preserve">Broad locations </t>
  </si>
  <si>
    <t>BL1</t>
  </si>
  <si>
    <t>Havant Town Centre</t>
  </si>
  <si>
    <t>BL2</t>
  </si>
  <si>
    <t xml:space="preserve">Civic Campus, Havant </t>
  </si>
  <si>
    <t>BL3</t>
  </si>
  <si>
    <t>Waterlooville Town Centre</t>
  </si>
  <si>
    <t>BL4</t>
  </si>
  <si>
    <t>Leigh Park Town Centre</t>
  </si>
  <si>
    <t>BL5</t>
  </si>
  <si>
    <t>Southleigh</t>
  </si>
  <si>
    <t xml:space="preserve">Total Broad locations </t>
  </si>
  <si>
    <t xml:space="preserve">Windfall </t>
  </si>
  <si>
    <t>Contribution from windfall sites</t>
  </si>
  <si>
    <t>TOTAL WINDFALL</t>
  </si>
  <si>
    <t>TOTALS</t>
  </si>
  <si>
    <t xml:space="preserve">Sites with planning permission </t>
  </si>
  <si>
    <t>Small site commitments (9 or less dwellings)</t>
  </si>
  <si>
    <t>Older person's housing commitments</t>
  </si>
  <si>
    <t>Sites with planning permission TOTAL</t>
  </si>
  <si>
    <t>Proposed site allocations</t>
  </si>
  <si>
    <t xml:space="preserve">Older person's housing sites </t>
  </si>
  <si>
    <t>Site allocations TOTAL</t>
  </si>
  <si>
    <t xml:space="preserve">TOTAL PROJECTED HOUSING LAND SUPPLY </t>
  </si>
  <si>
    <t>BBFP Sources of housing supply 2023-2043</t>
  </si>
  <si>
    <t>Percentage</t>
  </si>
  <si>
    <t>Housing supply figure</t>
  </si>
  <si>
    <t>15% discount</t>
  </si>
  <si>
    <t>Adjusted housing supply figure</t>
  </si>
  <si>
    <t>Housing need based on 2024 Proposed Standard Method</t>
  </si>
  <si>
    <t>N/A</t>
  </si>
  <si>
    <t>Commitments subtotal</t>
  </si>
  <si>
    <t>Site allocations</t>
  </si>
  <si>
    <t>Unmet need allowance from Winchester's Local Plan</t>
  </si>
  <si>
    <t>Unmet need excluding Winchester's LP allowance</t>
  </si>
  <si>
    <t>Housing requirement (divided by 20 years in plan period)</t>
  </si>
  <si>
    <t>Total housing supply including Winchester's LP allowance</t>
  </si>
  <si>
    <t xml:space="preserve">Unmet need including Winchestester's LP allowance </t>
  </si>
  <si>
    <t>CATEGORY</t>
  </si>
  <si>
    <t>APPREF</t>
  </si>
  <si>
    <t>APPOID</t>
  </si>
  <si>
    <t>APPNETAREA</t>
  </si>
  <si>
    <t>APPTYPE</t>
  </si>
  <si>
    <t>DECDATE</t>
  </si>
  <si>
    <t>FRP</t>
  </si>
  <si>
    <t>CATEGORY - BASIC</t>
  </si>
  <si>
    <t>DEVTYPE</t>
  </si>
  <si>
    <t>ADDRESS</t>
  </si>
  <si>
    <t>LOCALITY</t>
  </si>
  <si>
    <t>TOWN</t>
  </si>
  <si>
    <t>PROPOSAL</t>
  </si>
  <si>
    <t>DECISION</t>
  </si>
  <si>
    <t>PDL</t>
  </si>
  <si>
    <t>STARTDATE</t>
  </si>
  <si>
    <t>DWELLING</t>
  </si>
  <si>
    <t>BEDS</t>
  </si>
  <si>
    <t>NETGAIN</t>
  </si>
  <si>
    <t>WARD</t>
  </si>
  <si>
    <t>SMALL SITE BETWEEN 5 AND 9</t>
  </si>
  <si>
    <t>FULL</t>
  </si>
  <si>
    <t>Y</t>
  </si>
  <si>
    <t>SMALL</t>
  </si>
  <si>
    <t>CONVERSION</t>
  </si>
  <si>
    <t>AURA HOUSE  NEW ROAD</t>
  </si>
  <si>
    <t>HAVANT</t>
  </si>
  <si>
    <t>COU OF OFFICE B1 TO 6 RESIDENTIAL FLATS C3, LOSS OF 241 SQMS B1</t>
  </si>
  <si>
    <t>PERMISSION</t>
  </si>
  <si>
    <t>FLAT</t>
  </si>
  <si>
    <t>2-BED</t>
  </si>
  <si>
    <t>Bedhampton Ward</t>
  </si>
  <si>
    <t>20/00875</t>
  </si>
  <si>
    <t>4-BED</t>
  </si>
  <si>
    <t>SMALL SITE LESS THAN 5</t>
  </si>
  <si>
    <t>14/00420</t>
  </si>
  <si>
    <t>NEW</t>
  </si>
  <si>
    <t>43  PORTSDOWN HILL ROAD</t>
  </si>
  <si>
    <t>ERECTION OF 3NO. 4 BED DWELLINGS.</t>
  </si>
  <si>
    <t>N</t>
  </si>
  <si>
    <t>HOUSE</t>
  </si>
  <si>
    <t>18/01204</t>
  </si>
  <si>
    <t>LAND ADJ TO 1 MAYLANDS ROAD</t>
  </si>
  <si>
    <t>ERECTION OF 1X4 BED DETACHED DWELLING</t>
  </si>
  <si>
    <t>22/00665</t>
  </si>
  <si>
    <t>2  ST MICHAELS ROAD</t>
  </si>
  <si>
    <t>PROPOSED NEW DWELLING WITH WIDEN ACCESS</t>
  </si>
  <si>
    <t>3-BED</t>
  </si>
  <si>
    <t>22/00980</t>
  </si>
  <si>
    <t>2  NORTH STREET</t>
  </si>
  <si>
    <t>BEDHAMPTON</t>
  </si>
  <si>
    <t>CONSTRUCTION OF DETACHED CHALET DWELLING WITH TWO BEDROOMS</t>
  </si>
  <si>
    <t>22/01177</t>
  </si>
  <si>
    <t>108  WOODGREEN AVENUE</t>
  </si>
  <si>
    <t>ERECTION OF 1 X 2 BED DWELLING</t>
  </si>
  <si>
    <t>18/01191</t>
  </si>
  <si>
    <t>55 LAND REAR OF NEW ROAD</t>
  </si>
  <si>
    <t>ERECTION OF 1X 2 BED DWELLING</t>
  </si>
  <si>
    <t>19/00542</t>
  </si>
  <si>
    <t>O/L</t>
  </si>
  <si>
    <t>LAND REAR OF 70-76 WEST STREET</t>
  </si>
  <si>
    <t>OUTLINE APPLICATION FOR BACKLAND DEVELOPMENT OF 4 X 1 BED COTTAGES</t>
  </si>
  <si>
    <t>1-BED</t>
  </si>
  <si>
    <t>17/00518</t>
  </si>
  <si>
    <t>40  BUSHY MEAD</t>
  </si>
  <si>
    <t>WATERLOOVILLE</t>
  </si>
  <si>
    <t>CONVERSION OF EXISTING DETACHED GARAGE TO 1NO. 2 BED DWELLING</t>
  </si>
  <si>
    <t>Purbrook Ward</t>
  </si>
  <si>
    <t>21/01216</t>
  </si>
  <si>
    <t>12-14  LONDON ROAD</t>
  </si>
  <si>
    <t>PURBROOK</t>
  </si>
  <si>
    <t>2 X 1 BED FLATS</t>
  </si>
  <si>
    <t>18/01211</t>
  </si>
  <si>
    <t>REDEVELOPMENT</t>
  </si>
  <si>
    <t>128A  PARK AVENUE</t>
  </si>
  <si>
    <t>DEMOLITION OF EXISTING TWO STOREY DWELLING AND ERECTION OF PART TWO AND PART THREE STOREY DWELLING</t>
  </si>
  <si>
    <t>5-BED</t>
  </si>
  <si>
    <t>22/00974</t>
  </si>
  <si>
    <t>95  NORTH STREET</t>
  </si>
  <si>
    <t>EMSWORTH</t>
  </si>
  <si>
    <t>COU FROM CLASS E DRINKING ESTABLISHMENT TO 7 SUPPORTED LIVING UNITS</t>
  </si>
  <si>
    <t>Emsworth Ward</t>
  </si>
  <si>
    <t>09/55563/009</t>
  </si>
  <si>
    <t>97  HAVANT ROAD</t>
  </si>
  <si>
    <t>ALTERS TO EXISTING HOUSE TO FORM CONSULTING ROOMS WITH 2X 1-BED FLATS &amp; ERECTION OF 2 X 1-BED BUNGALOWS</t>
  </si>
  <si>
    <t>SUBDIVISION</t>
  </si>
  <si>
    <t>20/00108</t>
  </si>
  <si>
    <t>LAND TO NORTH OF 61 HOLLYBANK  LANE</t>
  </si>
  <si>
    <t>1 X 4 BED DWELLING</t>
  </si>
  <si>
    <t>19/00554</t>
  </si>
  <si>
    <t>15  HORNDEAN ROAD</t>
  </si>
  <si>
    <t>ERECTION OF 1 X 2 BED DETACHED CHALET BUNGALOW</t>
  </si>
  <si>
    <t>21/01120</t>
  </si>
  <si>
    <t>FISCAL HOUSE 2 HAVANT ROAD</t>
  </si>
  <si>
    <t>COU FROM EXISTING TWO STOREY BUILDING FROM B1A TO RESIDENTIAL</t>
  </si>
  <si>
    <t>22/00854</t>
  </si>
  <si>
    <t>WEST VIEW 60 BATH ROAD</t>
  </si>
  <si>
    <t>CHANGE OF USE FROM NURSERY (USE CLASS E) TO DWELLING (USE CLASS C3)</t>
  </si>
  <si>
    <t>21/00356</t>
  </si>
  <si>
    <t>90A  NORTH STREET</t>
  </si>
  <si>
    <t>CONVERSION OF FIRST FLOOR TWO BED FLAT AND LOFT TO FORM  2 X 2 BED MAISONETTES</t>
  </si>
  <si>
    <t>22/00831</t>
  </si>
  <si>
    <t>12  NILE STREET</t>
  </si>
  <si>
    <t>CONVERSION OF WORKSHOP INTO DWELLING HOUSE</t>
  </si>
  <si>
    <t>17/00567</t>
  </si>
  <si>
    <t>THE RAILWAY INN 95 NORTH STREET</t>
  </si>
  <si>
    <t>DEMOLITION OF EXISTING REAR OUTBUILDINGS, ERECTION OF 2NO. 2 BED DWELLINGS</t>
  </si>
  <si>
    <t>TIED</t>
  </si>
  <si>
    <t>22/01148</t>
  </si>
  <si>
    <t>8  SOUTH STREET</t>
  </si>
  <si>
    <t>COU FROM CLASS E  (ESTATE AGENCY OFFICE) TO C3 DWELLING</t>
  </si>
  <si>
    <t>20/01220</t>
  </si>
  <si>
    <t>SAXTED HOUSE LAND ADJ TO 5 TOWER STREET</t>
  </si>
  <si>
    <t>ERECTION OF 5 BEDROOM HOUSE, WITH GARAGE</t>
  </si>
  <si>
    <t>18/00230</t>
  </si>
  <si>
    <t>REDLANDS HOUSE 38-40 COPSE LANE</t>
  </si>
  <si>
    <t>1 X 4 BEDROOM DWELLING</t>
  </si>
  <si>
    <t>18/01168</t>
  </si>
  <si>
    <t>1A  MILTON ROAD</t>
  </si>
  <si>
    <t>CONVERSION OF EXISTING 3 BED PROPERTY TO 1X1 BED FLAT AND 1X2 BED FLAT</t>
  </si>
  <si>
    <t>Waterloo Ward</t>
  </si>
  <si>
    <t>23/00681</t>
  </si>
  <si>
    <t>31  FOREST END</t>
  </si>
  <si>
    <t>REMOVAL OF SINGLE STOREY SHED AND CONSTRUCTION OF TWO, SEMI-DETACHED 3 BEDROOM HOMES</t>
  </si>
  <si>
    <t>23/00728</t>
  </si>
  <si>
    <t>32 LAND REAR OF AVONDALE ROAD</t>
  </si>
  <si>
    <t>ERECTION OF THREE BEDROOM CHALET STYLE DWELLING.</t>
  </si>
  <si>
    <t>18/00109</t>
  </si>
  <si>
    <t>LAND ADJ 15 BILLETT AVENUE</t>
  </si>
  <si>
    <t>FOUR DWELLINGS</t>
  </si>
  <si>
    <t>186  SEA FRONT</t>
  </si>
  <si>
    <t>HAYLING ISLAND</t>
  </si>
  <si>
    <t>DEMOLITION OF EXISTING HOUSE AND REPLACEMENT WITH 7 UNIT APARTMENT DEVELOPMENT (USE CLASS C3)</t>
  </si>
  <si>
    <t>Hayling West Ward</t>
  </si>
  <si>
    <t>22/00161</t>
  </si>
  <si>
    <t>23/00869</t>
  </si>
  <si>
    <t>38 THE KENCH FERRY ROAD</t>
  </si>
  <si>
    <t>DEMOLITION OF EXISTING 3 BEDROOMED CHALET / BUNGALOW AND REPLACEMENT WITH NEW 3 BEDROOMED CHALET/BUNGALOW</t>
  </si>
  <si>
    <t>22/01134</t>
  </si>
  <si>
    <t>41  SINAH LANE</t>
  </si>
  <si>
    <t>ERECTION OF 1 DETACHED DWELLING</t>
  </si>
  <si>
    <t>20/01223</t>
  </si>
  <si>
    <t>48  SINAH LANE</t>
  </si>
  <si>
    <t>DEMOLITION OF EXISTING DWELLING AND ERECTION OF REPLACEMENT DWELLING</t>
  </si>
  <si>
    <t>20/00998</t>
  </si>
  <si>
    <t>NORTHSHORE 40 SINAH LANE</t>
  </si>
  <si>
    <t>DEMOLITION OF EXISTING DWELLING, CONSTRUCTION OF REPLACEMENT DWELLING</t>
  </si>
  <si>
    <t>21/00130</t>
  </si>
  <si>
    <t>6  ST CATHERINES ROAD</t>
  </si>
  <si>
    <t>CONVERSION OF AN EXISTING DOUBLE GARAGE INCLUDING SINGLE STOREY EXTENSIONS INTO A SINGLE DETACHED TWO STOREY DWELLING</t>
  </si>
  <si>
    <t>21/00075</t>
  </si>
  <si>
    <t>3  WESTMEAD CLOSE</t>
  </si>
  <si>
    <t>DEMOLITION OF EXISTING DWELLING, ERECTION OF 1 X TWO STOREY, THREE BED DWELLING</t>
  </si>
  <si>
    <t>22/00852</t>
  </si>
  <si>
    <t>LAND NORTH OF  STATION ROAD</t>
  </si>
  <si>
    <t>ERECTION OF 1 X 3BED DWELLING</t>
  </si>
  <si>
    <t>23/00458</t>
  </si>
  <si>
    <t>NEWTOWN HOUSE HOTEL  MANOR ROAD</t>
  </si>
  <si>
    <t>PROPOSED 1NO. 2 BEDROOM FIRST FLOOR FLAT OVER EXISTING FLAT ROOF AT FIRST FLOOR TO HOTEL ANNEXE</t>
  </si>
  <si>
    <t>16/01018</t>
  </si>
  <si>
    <t>PLOT 2 THE RETREAT CROFT LANE</t>
  </si>
  <si>
    <t>ERECTION OF 1NO. 4 BED BUNGALOW WITH DETACHED GARAGE</t>
  </si>
  <si>
    <t>22/00999</t>
  </si>
  <si>
    <t>91  ST MARYS ROAD</t>
  </si>
  <si>
    <t>COU FROM 2 RESIDENTIAL UNITS TO ONE DWELLING</t>
  </si>
  <si>
    <t>21/00814</t>
  </si>
  <si>
    <t>5-7 DEVELOPMENT SITE EAST STREET</t>
  </si>
  <si>
    <t>CONSTRUCTION OF FOUR STOREY RESIDENTIAL BUILDING COMPRISING 8 X 2 BED APARTMENTS</t>
  </si>
  <si>
    <t>Havant St. Faith's Ward</t>
  </si>
  <si>
    <t>23/00427</t>
  </si>
  <si>
    <t>WARNER HOUSE  NORTH STREET</t>
  </si>
  <si>
    <t>CONSTRUCTION OF THIRD FLOOR TO EXISTING FRONTAGE BUILDING (WARNER HOUSE) TO PROVIDE 5 X 1 BEDROOM FLATS</t>
  </si>
  <si>
    <t>21/00875</t>
  </si>
  <si>
    <t>11  EAST STREET</t>
  </si>
  <si>
    <t>CONSTRUCTION OF 6 X 3 BED DWELLINGS</t>
  </si>
  <si>
    <t>22/00713</t>
  </si>
  <si>
    <t>PRIOR APPROVAL</t>
  </si>
  <si>
    <t>7D  WEST STREET</t>
  </si>
  <si>
    <t>PRIOR APPROVAL DEVELOPMENT OF CHANGE OF USE OF BUILDING</t>
  </si>
  <si>
    <t>20/01079</t>
  </si>
  <si>
    <t>59 AND 61  LANGSTONE ROAD</t>
  </si>
  <si>
    <t>REPLACEMENT COTTAGE</t>
  </si>
  <si>
    <t>19/01236</t>
  </si>
  <si>
    <t>17 LAND REAR OF SOUTH STREET</t>
  </si>
  <si>
    <t>VARIATION OF CONDITION 13 OF PLANNING PERMISSION APP/11/00295 (CONSTRUCTIONOF 2NO 1BED SEMI-DETACHED DWELLINGS)</t>
  </si>
  <si>
    <t>20/00913</t>
  </si>
  <si>
    <t>10A  THE PALLANT</t>
  </si>
  <si>
    <t>DEMOLITON OF EXISTING BUILDINGS AND ERECTION OF 2 X 3 BED HOUSES, 1 X 1 BED APARTMENT, 1 X 2 BED MAISONETTE</t>
  </si>
  <si>
    <t>17/00812</t>
  </si>
  <si>
    <t>LAND REAR OF 15 HALLETT ROAD</t>
  </si>
  <si>
    <t>ERECTION OF A 1NO. 2 BED BUNGALOW</t>
  </si>
  <si>
    <t>12/00688</t>
  </si>
  <si>
    <t>40  SNOWBERRY CRESCENT</t>
  </si>
  <si>
    <t>PARTIAL COU OF EXISTING A1 RETAIL (LOSS 149 SQM) TO 1NO. 4 BED SEMI DETACHED CHALET BUNGALOW.</t>
  </si>
  <si>
    <t>21/00636</t>
  </si>
  <si>
    <t>EASTLEIGH HOUSE  BARTONS ROAD</t>
  </si>
  <si>
    <t>LANDSCAPING SCHEME FOR EASTLEIGH HOUSE AND 3NO SINGLE STOREY 1BED ACCESSIBLE HOUSES FOR THE OVER 55'S</t>
  </si>
  <si>
    <t>1-BED ELDERLY</t>
  </si>
  <si>
    <t>19/00060</t>
  </si>
  <si>
    <t>71  FORESTSIDE AVENUE</t>
  </si>
  <si>
    <t>ADDITION OF SECOND STOREY TO CREATE 3X1 BED FLATS AND 2X2 BED FLATS</t>
  </si>
  <si>
    <t>Leigh Park Central &amp; West Leigh Ward</t>
  </si>
  <si>
    <t>21/00401</t>
  </si>
  <si>
    <t>210  DUNSBURY WAY</t>
  </si>
  <si>
    <t>ERECTION OF END OF TERRACED DWELLING, INCLUDING SINGLE STOREY FRONT AND REAR EXTENSIONS TO 210 DUNSBURY WAY.</t>
  </si>
  <si>
    <t>22/00351</t>
  </si>
  <si>
    <t>23  PARK PARADE</t>
  </si>
  <si>
    <t>COU FROM CLASS E TO C3 DWELLING</t>
  </si>
  <si>
    <t>16/00176</t>
  </si>
  <si>
    <t>23  SHERFIELD AVENUE</t>
  </si>
  <si>
    <t>ERECTION OF 1NO. 2 BED END OF TERRACE HOUSE</t>
  </si>
  <si>
    <t>19/00319</t>
  </si>
  <si>
    <t>390  PURBROOK WAY</t>
  </si>
  <si>
    <t>ERECTION OF 1 END OF TERRACE TWO BED DWELLING</t>
  </si>
  <si>
    <t>Leigh Park Hermitage Ward</t>
  </si>
  <si>
    <t>23/00273</t>
  </si>
  <si>
    <t>12  DIBDEN CLOSE</t>
  </si>
  <si>
    <t>ERECTION OF 1NO THREE BEDROOM DWELLING.</t>
  </si>
  <si>
    <t>23/00777</t>
  </si>
  <si>
    <t>17  HORDLE ROAD</t>
  </si>
  <si>
    <t>NEW 3 BEDROOM, 5 PERSON END OF TERRACE HOUSE.</t>
  </si>
  <si>
    <t>21/01207</t>
  </si>
  <si>
    <t>LAND ADJACENT TO CO-OPERATIVE SOCIETY 13 MIDDLE PARK WAY</t>
  </si>
  <si>
    <t>4 X 1 BED FLATS</t>
  </si>
  <si>
    <t>22/00872</t>
  </si>
  <si>
    <t>93  WINTERSLOW DRIVE</t>
  </si>
  <si>
    <t>ERECTION OF 2 X 2 BED DWELLINGS</t>
  </si>
  <si>
    <t>APPEAL UPHELD</t>
  </si>
  <si>
    <t>23/00010</t>
  </si>
  <si>
    <t>5  RAMSEY ROAD</t>
  </si>
  <si>
    <t>ERECTION OF 1 X 3 BED BUNGALOW</t>
  </si>
  <si>
    <t>Hayling East Ward</t>
  </si>
  <si>
    <t>22/00396</t>
  </si>
  <si>
    <t>2 FOUR KEYS HOUSE 128 ELM GROVE</t>
  </si>
  <si>
    <t>PRIOR APPROVAL FOR DEVELOPMENT CONSISTING OF CHANGE OF USE OF A BUILDING AND LAND FROM CLASS E TO C3</t>
  </si>
  <si>
    <t>21/01021</t>
  </si>
  <si>
    <t>134  SEA FRONT</t>
  </si>
  <si>
    <t>DEMOLITION OF EXISTING DWELLING, REPLACED WITH NEW DWELLING</t>
  </si>
  <si>
    <t>23/00377</t>
  </si>
  <si>
    <t>25 LAND REAR OF MENGHAM ROAD</t>
  </si>
  <si>
    <t>CONVERSION AND PARTIAL DEMOLITION OF EXISTING BAKERY AND OFFICES TO 4 NO. SELF-CONTAINED FLATS</t>
  </si>
  <si>
    <t>20/01171</t>
  </si>
  <si>
    <t>LAETARE  SELSMORE ROAD</t>
  </si>
  <si>
    <t>DEMOLITON OF EXISTING BUNGALOW AND CONSTRUCTION OF A 5 BED DWELLING</t>
  </si>
  <si>
    <t>20/01219</t>
  </si>
  <si>
    <t>11  WEST HAYE ROAD</t>
  </si>
  <si>
    <t>DIVISION OF SITE AND CONSTRUCTION OF A THREE BEDROOMED DETACHED BUNGALOW</t>
  </si>
  <si>
    <t>19/00211</t>
  </si>
  <si>
    <t>37  CREEK ROAD</t>
  </si>
  <si>
    <t>CONVERSION TO FORM 1 BED FLAT FROM FAST FOOD OUTLET OF 40 SQM</t>
  </si>
  <si>
    <t>19/00279</t>
  </si>
  <si>
    <t>50-56  CREEK ROAD</t>
  </si>
  <si>
    <t>ADDITION OF FIRST FLOOR TO CREATE 2 X TWO BED FLATS</t>
  </si>
  <si>
    <t>23/00143</t>
  </si>
  <si>
    <t>7  WHEATLANDS AVENUE</t>
  </si>
  <si>
    <t>DEMOLITION OF EXISTING BUNGALOW AND ANNEXE; REPLACEMENT 1NO. 3 BED DWELLING AND ANNEXE (RESUBMISSION OF APP/22/00185).</t>
  </si>
  <si>
    <t>23/00686</t>
  </si>
  <si>
    <t>174  SOUTHWOOD ROAD</t>
  </si>
  <si>
    <t>DEMOLITION OF EXISTING TWO STOREY DWELLING AND ERECTION OF REPLACEMENT THREE STOREY DWELLING</t>
  </si>
  <si>
    <t>21/00838</t>
  </si>
  <si>
    <t>50  SANDY POINT ROAD</t>
  </si>
  <si>
    <t>DEMOLITION OF EXISTING DWELLING, PROPOSED 1 DETACHED THREE BED CHALET STYLE BUNGALOW</t>
  </si>
  <si>
    <t>23/00381</t>
  </si>
  <si>
    <t>197  SOUTHWOOD ROAD</t>
  </si>
  <si>
    <t>DEMOLITION OF EXISTING CHALET BUNGALOW WITH SINGLE GARAGE &amp; REPLACEMENT WITH NEW SINGLE STOREY BUNGALOW &amp; GARAGE.</t>
  </si>
  <si>
    <t>21/00429</t>
  </si>
  <si>
    <t>59  SANDY POINT ROAD</t>
  </si>
  <si>
    <t>DEMOLITION OF EXISTING DWELLING AND ERECTION OF 1 X 4 BED DWELLING</t>
  </si>
  <si>
    <t>UNKN</t>
  </si>
  <si>
    <t>20/01228</t>
  </si>
  <si>
    <t>62  SANDY POINT ROAD</t>
  </si>
  <si>
    <t>DEMOLITION OF EXISTING DWELLING AND ERECTION OF 1 X 3 BED CHALET BUNGALOW</t>
  </si>
  <si>
    <t>22/01210</t>
  </si>
  <si>
    <t>25  SANDY BEACH ESTATE</t>
  </si>
  <si>
    <t>DEMOLITION OF 2 BED DETACHED HOUSE AND REPLACEMENT WITH 3 BED DETACHED HOUSE</t>
  </si>
  <si>
    <t>21/00452</t>
  </si>
  <si>
    <t>78  DURLEY AVENUE</t>
  </si>
  <si>
    <t>PROPOSED 1NO. DETACHED 5 BED DWELLING.</t>
  </si>
  <si>
    <t>Cowplain Ward</t>
  </si>
  <si>
    <t>21/00324</t>
  </si>
  <si>
    <t>85A  LONDON ROAD</t>
  </si>
  <si>
    <t>COWPLAIN</t>
  </si>
  <si>
    <t>REAR TWO STOREY EXTENSION TO PROVIDE 2 X 1 BED FLATS</t>
  </si>
  <si>
    <t>23/00685</t>
  </si>
  <si>
    <t>26-32 LAND BETWEEN PADNELL ROAD</t>
  </si>
  <si>
    <t>2NO. NEW DWELLINGS</t>
  </si>
  <si>
    <t>21/00424</t>
  </si>
  <si>
    <t>35  PADNELL ROAD</t>
  </si>
  <si>
    <t>DEMOLITION OF EXISTING DWELLING, ERECTION OF 1 X 4  BED DETACHED DWELLING</t>
  </si>
  <si>
    <t>22/01174</t>
  </si>
  <si>
    <t>147  CHERRY TREE AVENUE</t>
  </si>
  <si>
    <t>CONVERSION OF DWELLING INTO TWO SEPARATE DWELLINGS</t>
  </si>
  <si>
    <t>22/00658</t>
  </si>
  <si>
    <t>121  CHERRY TREE AVENUE</t>
  </si>
  <si>
    <t>SUBDIVISION OF EXISTING DWELLING INTO TWO DWELLINGS</t>
  </si>
  <si>
    <t>LAND AT  COWPLAIN SCHOOL HART PLAIN AVENUE</t>
  </si>
  <si>
    <t>ERECTION OF 64 BED CARE HOME, USE CLASS 2 AND 6 DWELLINGS, USE CLASS C3</t>
  </si>
  <si>
    <t>Hart Plain Ward</t>
  </si>
  <si>
    <t>FERNWOOD HOUSE 45-47 LONDON ROAD</t>
  </si>
  <si>
    <t>SECOND FLOOR EXT TO FORM 2 X 2 BED AND 6 X 1 BED FLATS</t>
  </si>
  <si>
    <t>20/00314</t>
  </si>
  <si>
    <t>21/00554</t>
  </si>
  <si>
    <t>1A LAND ADJ SUTTON ROAD</t>
  </si>
  <si>
    <t>ERECTION OF 1 X 1 BED DETACHED DWELLING</t>
  </si>
  <si>
    <t>22/01054</t>
  </si>
  <si>
    <t>LAND ADJACENT TO  BUNTING GARDENS</t>
  </si>
  <si>
    <t>CONSTRUCTION OF 3 X4  BED DWELLINGS</t>
  </si>
  <si>
    <t>21/00543</t>
  </si>
  <si>
    <t>SECOND FLOOR EXT TO FORM TWO FLATS, 1 X 2 BED AND 1 X 2 BED</t>
  </si>
  <si>
    <t>19/00396</t>
  </si>
  <si>
    <t>LAND TO REAR OF 43 ELIZABETH ROAD</t>
  </si>
  <si>
    <t>PROPOSED 1 X 3 BED DWELLING</t>
  </si>
  <si>
    <t>Stakes Ward</t>
  </si>
  <si>
    <t>20/00696</t>
  </si>
  <si>
    <t>162  STAKES HILL ROAD</t>
  </si>
  <si>
    <t>SUB DIVISION OF EXISTING HOUSE AND EXT TO FORM APARTMENTS - TOTAL OF 5 APARTMENTS</t>
  </si>
  <si>
    <t xml:space="preserve">Total housing supply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</si>
</sst>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7348B"/>
        <bgColor indexed="64"/>
      </patternFill>
    </fill>
    <fill>
      <patternFill patternType="solid">
        <fgColor rgb="FFBF95D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wrapText="1"/>
    </xf>
    <xf numFmtId="3" fontId="3" fillId="0" borderId="1" xfId="0" applyNumberFormat="1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6" xfId="0" applyFont="1" applyBorder="1"/>
    <xf numFmtId="0" fontId="7" fillId="0" borderId="12" xfId="0" applyFont="1" applyBorder="1"/>
    <xf numFmtId="0" fontId="3" fillId="4" borderId="1" xfId="0" applyFont="1" applyFill="1" applyBorder="1"/>
    <xf numFmtId="49" fontId="0" fillId="0" borderId="0" xfId="0" applyNumberFormat="1"/>
    <xf numFmtId="15" fontId="0" fillId="0" borderId="0" xfId="0" applyNumberFormat="1"/>
    <xf numFmtId="0" fontId="5" fillId="0" borderId="1" xfId="0" applyFont="1" applyBorder="1"/>
    <xf numFmtId="0" fontId="11" fillId="5" borderId="1" xfId="0" applyFont="1" applyFill="1" applyBorder="1"/>
    <xf numFmtId="0" fontId="8" fillId="5" borderId="1" xfId="0" applyFont="1" applyFill="1" applyBorder="1"/>
    <xf numFmtId="1" fontId="5" fillId="5" borderId="1" xfId="0" applyNumberFormat="1" applyFont="1" applyFill="1" applyBorder="1"/>
    <xf numFmtId="0" fontId="2" fillId="0" borderId="10" xfId="0" applyFont="1" applyBorder="1"/>
    <xf numFmtId="0" fontId="2" fillId="0" borderId="12" xfId="0" applyFont="1" applyBorder="1"/>
    <xf numFmtId="3" fontId="2" fillId="0" borderId="0" xfId="0" applyNumberFormat="1" applyFont="1"/>
    <xf numFmtId="2" fontId="3" fillId="0" borderId="1" xfId="0" applyNumberFormat="1" applyFont="1" applyBorder="1" applyAlignment="1">
      <alignment wrapText="1"/>
    </xf>
    <xf numFmtId="1" fontId="5" fillId="0" borderId="1" xfId="0" applyNumberFormat="1" applyFont="1" applyBorder="1"/>
    <xf numFmtId="1" fontId="3" fillId="0" borderId="1" xfId="0" applyNumberFormat="1" applyFont="1" applyBorder="1"/>
    <xf numFmtId="1" fontId="4" fillId="0" borderId="1" xfId="0" applyNumberFormat="1" applyFont="1" applyBorder="1"/>
    <xf numFmtId="1" fontId="7" fillId="5" borderId="1" xfId="0" applyNumberFormat="1" applyFont="1" applyFill="1" applyBorder="1"/>
    <xf numFmtId="3" fontId="5" fillId="0" borderId="1" xfId="0" applyNumberFormat="1" applyFont="1" applyBorder="1"/>
    <xf numFmtId="1" fontId="2" fillId="0" borderId="1" xfId="0" applyNumberFormat="1" applyFont="1" applyBorder="1"/>
    <xf numFmtId="0" fontId="2" fillId="0" borderId="16" xfId="0" applyFont="1" applyBorder="1"/>
    <xf numFmtId="0" fontId="2" fillId="0" borderId="17" xfId="0" applyFont="1" applyBorder="1"/>
    <xf numFmtId="1" fontId="2" fillId="0" borderId="17" xfId="0" applyNumberFormat="1" applyFont="1" applyBorder="1"/>
    <xf numFmtId="1" fontId="5" fillId="0" borderId="17" xfId="0" applyNumberFormat="1" applyFont="1" applyBorder="1"/>
    <xf numFmtId="0" fontId="3" fillId="4" borderId="0" xfId="0" applyFont="1" applyFill="1"/>
    <xf numFmtId="0" fontId="0" fillId="0" borderId="3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/>
    <xf numFmtId="0" fontId="0" fillId="0" borderId="4" xfId="0" applyBorder="1"/>
    <xf numFmtId="1" fontId="0" fillId="0" borderId="0" xfId="0" applyNumberFormat="1"/>
    <xf numFmtId="14" fontId="0" fillId="0" borderId="0" xfId="0" applyNumberFormat="1"/>
    <xf numFmtId="2" fontId="0" fillId="0" borderId="0" xfId="0" applyNumberFormat="1"/>
    <xf numFmtId="1" fontId="0" fillId="6" borderId="0" xfId="0" applyNumberFormat="1" applyFill="1"/>
    <xf numFmtId="2" fontId="0" fillId="6" borderId="0" xfId="0" applyNumberFormat="1" applyFill="1"/>
    <xf numFmtId="14" fontId="0" fillId="6" borderId="0" xfId="0" applyNumberFormat="1" applyFill="1"/>
    <xf numFmtId="0" fontId="0" fillId="6" borderId="0" xfId="0" applyFill="1"/>
    <xf numFmtId="0" fontId="3" fillId="0" borderId="2" xfId="0" applyFont="1" applyBorder="1"/>
    <xf numFmtId="0" fontId="0" fillId="0" borderId="7" xfId="0" applyBorder="1"/>
    <xf numFmtId="0" fontId="9" fillId="0" borderId="1" xfId="0" applyFont="1" applyBorder="1"/>
    <xf numFmtId="0" fontId="3" fillId="0" borderId="3" xfId="0" applyFont="1" applyBorder="1"/>
    <xf numFmtId="1" fontId="0" fillId="7" borderId="0" xfId="0" applyNumberFormat="1" applyFill="1"/>
    <xf numFmtId="2" fontId="0" fillId="7" borderId="0" xfId="0" applyNumberFormat="1" applyFill="1"/>
    <xf numFmtId="14" fontId="0" fillId="7" borderId="0" xfId="0" applyNumberFormat="1" applyFill="1"/>
    <xf numFmtId="0" fontId="0" fillId="7" borderId="0" xfId="0" applyFill="1"/>
    <xf numFmtId="1" fontId="3" fillId="0" borderId="5" xfId="0" applyNumberFormat="1" applyFont="1" applyBorder="1"/>
    <xf numFmtId="0" fontId="3" fillId="10" borderId="1" xfId="0" applyFont="1" applyFill="1" applyBorder="1"/>
    <xf numFmtId="0" fontId="4" fillId="10" borderId="1" xfId="0" applyFont="1" applyFill="1" applyBorder="1"/>
    <xf numFmtId="0" fontId="5" fillId="3" borderId="2" xfId="0" applyFont="1" applyFill="1" applyBorder="1"/>
    <xf numFmtId="0" fontId="4" fillId="0" borderId="11" xfId="0" applyFont="1" applyBorder="1"/>
    <xf numFmtId="0" fontId="4" fillId="0" borderId="7" xfId="0" applyFont="1" applyBorder="1"/>
    <xf numFmtId="3" fontId="4" fillId="0" borderId="7" xfId="0" applyNumberFormat="1" applyFont="1" applyBorder="1"/>
    <xf numFmtId="0" fontId="7" fillId="0" borderId="3" xfId="0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10" fillId="0" borderId="1" xfId="0" applyFont="1" applyBorder="1"/>
    <xf numFmtId="3" fontId="4" fillId="0" borderId="1" xfId="0" applyNumberFormat="1" applyFont="1" applyBorder="1"/>
    <xf numFmtId="0" fontId="3" fillId="9" borderId="1" xfId="0" applyFont="1" applyFill="1" applyBorder="1"/>
    <xf numFmtId="1" fontId="3" fillId="9" borderId="1" xfId="0" applyNumberFormat="1" applyFont="1" applyFill="1" applyBorder="1"/>
    <xf numFmtId="3" fontId="4" fillId="0" borderId="3" xfId="0" applyNumberFormat="1" applyFont="1" applyBorder="1"/>
    <xf numFmtId="0" fontId="0" fillId="0" borderId="3" xfId="0" applyBorder="1"/>
    <xf numFmtId="0" fontId="4" fillId="9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0" fillId="0" borderId="5" xfId="0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3" xfId="0" applyFont="1" applyFill="1" applyBorder="1" applyAlignment="1">
      <alignment wrapText="1"/>
    </xf>
    <xf numFmtId="1" fontId="3" fillId="4" borderId="1" xfId="0" applyNumberFormat="1" applyFont="1" applyFill="1" applyBorder="1"/>
    <xf numFmtId="0" fontId="5" fillId="0" borderId="0" xfId="0" applyFont="1"/>
    <xf numFmtId="0" fontId="0" fillId="0" borderId="21" xfId="0" applyBorder="1"/>
    <xf numFmtId="0" fontId="3" fillId="0" borderId="7" xfId="0" applyFont="1" applyBorder="1"/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4" fillId="0" borderId="4" xfId="0" applyFont="1" applyBorder="1"/>
    <xf numFmtId="0" fontId="7" fillId="2" borderId="2" xfId="0" applyFont="1" applyFill="1" applyBorder="1" applyAlignment="1">
      <alignment horizontal="left"/>
    </xf>
    <xf numFmtId="3" fontId="4" fillId="0" borderId="4" xfId="0" applyNumberFormat="1" applyFont="1" applyBorder="1"/>
    <xf numFmtId="0" fontId="9" fillId="0" borderId="2" xfId="0" applyFont="1" applyBorder="1" applyAlignment="1">
      <alignment wrapText="1"/>
    </xf>
    <xf numFmtId="3" fontId="4" fillId="0" borderId="0" xfId="0" applyNumberFormat="1" applyFont="1"/>
    <xf numFmtId="49" fontId="4" fillId="0" borderId="1" xfId="0" applyNumberFormat="1" applyFont="1" applyBorder="1" applyAlignment="1">
      <alignment textRotation="90" wrapText="1"/>
    </xf>
    <xf numFmtId="49" fontId="4" fillId="0" borderId="4" xfId="0" applyNumberFormat="1" applyFont="1" applyBorder="1" applyAlignment="1">
      <alignment textRotation="90" wrapText="1"/>
    </xf>
    <xf numFmtId="2" fontId="3" fillId="0" borderId="4" xfId="0" applyNumberFormat="1" applyFont="1" applyBorder="1" applyAlignment="1">
      <alignment wrapText="1"/>
    </xf>
    <xf numFmtId="1" fontId="5" fillId="5" borderId="4" xfId="0" applyNumberFormat="1" applyFont="1" applyFill="1" applyBorder="1"/>
    <xf numFmtId="1" fontId="2" fillId="0" borderId="4" xfId="0" applyNumberFormat="1" applyFont="1" applyBorder="1"/>
    <xf numFmtId="1" fontId="5" fillId="0" borderId="4" xfId="0" applyNumberFormat="1" applyFont="1" applyBorder="1"/>
    <xf numFmtId="3" fontId="5" fillId="0" borderId="4" xfId="0" applyNumberFormat="1" applyFont="1" applyBorder="1"/>
    <xf numFmtId="0" fontId="2" fillId="0" borderId="4" xfId="0" applyFont="1" applyBorder="1"/>
    <xf numFmtId="1" fontId="7" fillId="5" borderId="4" xfId="0" applyNumberFormat="1" applyFont="1" applyFill="1" applyBorder="1"/>
    <xf numFmtId="49" fontId="4" fillId="0" borderId="16" xfId="0" applyNumberFormat="1" applyFont="1" applyBorder="1" applyAlignment="1">
      <alignment textRotation="90" wrapText="1"/>
    </xf>
    <xf numFmtId="49" fontId="4" fillId="0" borderId="17" xfId="0" applyNumberFormat="1" applyFont="1" applyBorder="1" applyAlignment="1">
      <alignment textRotation="90" wrapText="1"/>
    </xf>
    <xf numFmtId="0" fontId="7" fillId="2" borderId="14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left" wrapText="1"/>
    </xf>
    <xf numFmtId="3" fontId="4" fillId="0" borderId="22" xfId="0" applyNumberFormat="1" applyFont="1" applyBorder="1"/>
    <xf numFmtId="3" fontId="4" fillId="0" borderId="23" xfId="0" applyNumberFormat="1" applyFont="1" applyBorder="1"/>
    <xf numFmtId="0" fontId="7" fillId="2" borderId="14" xfId="0" applyFont="1" applyFill="1" applyBorder="1"/>
    <xf numFmtId="0" fontId="7" fillId="2" borderId="17" xfId="0" applyFont="1" applyFill="1" applyBorder="1"/>
    <xf numFmtId="0" fontId="7" fillId="2" borderId="15" xfId="0" applyFont="1" applyFill="1" applyBorder="1"/>
    <xf numFmtId="0" fontId="7" fillId="2" borderId="14" xfId="0" applyFont="1" applyFill="1" applyBorder="1" applyAlignment="1">
      <alignment wrapText="1"/>
    </xf>
    <xf numFmtId="0" fontId="7" fillId="2" borderId="15" xfId="0" applyFont="1" applyFill="1" applyBorder="1" applyAlignment="1">
      <alignment wrapText="1"/>
    </xf>
    <xf numFmtId="0" fontId="0" fillId="0" borderId="24" xfId="0" applyBorder="1"/>
    <xf numFmtId="0" fontId="0" fillId="0" borderId="25" xfId="0" applyBorder="1"/>
    <xf numFmtId="1" fontId="2" fillId="0" borderId="16" xfId="0" applyNumberFormat="1" applyFont="1" applyBorder="1"/>
    <xf numFmtId="1" fontId="5" fillId="0" borderId="16" xfId="0" applyNumberFormat="1" applyFont="1" applyBorder="1"/>
    <xf numFmtId="3" fontId="5" fillId="0" borderId="16" xfId="0" applyNumberFormat="1" applyFont="1" applyBorder="1"/>
    <xf numFmtId="3" fontId="5" fillId="0" borderId="17" xfId="0" applyNumberFormat="1" applyFont="1" applyBorder="1"/>
    <xf numFmtId="1" fontId="7" fillId="5" borderId="16" xfId="0" applyNumberFormat="1" applyFont="1" applyFill="1" applyBorder="1"/>
    <xf numFmtId="1" fontId="7" fillId="5" borderId="17" xfId="0" applyNumberFormat="1" applyFont="1" applyFill="1" applyBorder="1"/>
    <xf numFmtId="0" fontId="2" fillId="0" borderId="24" xfId="0" applyFont="1" applyBorder="1"/>
    <xf numFmtId="0" fontId="2" fillId="0" borderId="25" xfId="0" applyFont="1" applyBorder="1"/>
    <xf numFmtId="0" fontId="3" fillId="0" borderId="17" xfId="0" applyFont="1" applyBorder="1"/>
    <xf numFmtId="2" fontId="3" fillId="0" borderId="17" xfId="0" applyNumberFormat="1" applyFont="1" applyBorder="1" applyAlignment="1">
      <alignment wrapText="1"/>
    </xf>
    <xf numFmtId="0" fontId="0" fillId="0" borderId="17" xfId="0" applyBorder="1"/>
    <xf numFmtId="49" fontId="4" fillId="0" borderId="2" xfId="0" applyNumberFormat="1" applyFont="1" applyBorder="1" applyAlignment="1">
      <alignment textRotation="90" wrapText="1"/>
    </xf>
    <xf numFmtId="0" fontId="0" fillId="0" borderId="2" xfId="0" applyBorder="1"/>
    <xf numFmtId="1" fontId="2" fillId="0" borderId="2" xfId="0" applyNumberFormat="1" applyFont="1" applyBorder="1"/>
    <xf numFmtId="1" fontId="5" fillId="0" borderId="2" xfId="0" applyNumberFormat="1" applyFont="1" applyBorder="1"/>
    <xf numFmtId="3" fontId="5" fillId="0" borderId="2" xfId="0" applyNumberFormat="1" applyFont="1" applyBorder="1"/>
    <xf numFmtId="0" fontId="2" fillId="0" borderId="2" xfId="0" applyFont="1" applyBorder="1"/>
    <xf numFmtId="1" fontId="7" fillId="5" borderId="2" xfId="0" applyNumberFormat="1" applyFont="1" applyFill="1" applyBorder="1"/>
    <xf numFmtId="0" fontId="3" fillId="0" borderId="16" xfId="0" applyFont="1" applyBorder="1"/>
    <xf numFmtId="2" fontId="3" fillId="0" borderId="16" xfId="0" applyNumberFormat="1" applyFont="1" applyBorder="1" applyAlignment="1">
      <alignment wrapText="1"/>
    </xf>
    <xf numFmtId="0" fontId="0" fillId="0" borderId="16" xfId="0" applyBorder="1"/>
    <xf numFmtId="0" fontId="4" fillId="4" borderId="4" xfId="0" applyFont="1" applyFill="1" applyBorder="1" applyAlignment="1">
      <alignment wrapText="1"/>
    </xf>
    <xf numFmtId="0" fontId="3" fillId="4" borderId="4" xfId="0" applyFont="1" applyFill="1" applyBorder="1"/>
    <xf numFmtId="0" fontId="9" fillId="4" borderId="4" xfId="0" applyFont="1" applyFill="1" applyBorder="1"/>
    <xf numFmtId="1" fontId="4" fillId="4" borderId="4" xfId="0" applyNumberFormat="1" applyFont="1" applyFill="1" applyBorder="1"/>
    <xf numFmtId="1" fontId="4" fillId="0" borderId="4" xfId="0" applyNumberFormat="1" applyFont="1" applyBorder="1" applyAlignment="1">
      <alignment wrapText="1"/>
    </xf>
    <xf numFmtId="49" fontId="4" fillId="0" borderId="15" xfId="0" applyNumberFormat="1" applyFont="1" applyBorder="1" applyAlignment="1">
      <alignment wrapText="1"/>
    </xf>
    <xf numFmtId="0" fontId="4" fillId="0" borderId="15" xfId="0" applyFont="1" applyBorder="1"/>
    <xf numFmtId="0" fontId="3" fillId="0" borderId="15" xfId="0" applyFont="1" applyBorder="1"/>
    <xf numFmtId="0" fontId="5" fillId="0" borderId="15" xfId="0" applyFont="1" applyBorder="1"/>
    <xf numFmtId="1" fontId="5" fillId="0" borderId="15" xfId="0" applyNumberFormat="1" applyFont="1" applyBorder="1"/>
    <xf numFmtId="0" fontId="2" fillId="0" borderId="15" xfId="0" applyFont="1" applyBorder="1"/>
    <xf numFmtId="1" fontId="2" fillId="0" borderId="15" xfId="0" applyNumberFormat="1" applyFont="1" applyBorder="1"/>
    <xf numFmtId="3" fontId="5" fillId="0" borderId="15" xfId="0" applyNumberFormat="1" applyFont="1" applyBorder="1"/>
    <xf numFmtId="1" fontId="7" fillId="5" borderId="15" xfId="0" applyNumberFormat="1" applyFont="1" applyFill="1" applyBorder="1"/>
    <xf numFmtId="1" fontId="3" fillId="0" borderId="17" xfId="0" applyNumberFormat="1" applyFont="1" applyBorder="1"/>
    <xf numFmtId="0" fontId="3" fillId="4" borderId="6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3" fillId="0" borderId="19" xfId="0" applyFont="1" applyBorder="1"/>
    <xf numFmtId="0" fontId="4" fillId="0" borderId="26" xfId="0" applyFont="1" applyBorder="1"/>
    <xf numFmtId="0" fontId="3" fillId="0" borderId="22" xfId="0" applyFont="1" applyBorder="1"/>
    <xf numFmtId="0" fontId="3" fillId="0" borderId="23" xfId="0" applyFont="1" applyBorder="1"/>
    <xf numFmtId="0" fontId="4" fillId="0" borderId="23" xfId="0" applyFont="1" applyBorder="1"/>
    <xf numFmtId="0" fontId="0" fillId="0" borderId="7" xfId="0" applyBorder="1" applyAlignment="1">
      <alignment wrapText="1"/>
    </xf>
    <xf numFmtId="1" fontId="3" fillId="0" borderId="21" xfId="0" applyNumberFormat="1" applyFont="1" applyBorder="1"/>
    <xf numFmtId="1" fontId="3" fillId="0" borderId="6" xfId="0" applyNumberFormat="1" applyFont="1" applyBorder="1"/>
    <xf numFmtId="1" fontId="3" fillId="0" borderId="19" xfId="0" applyNumberFormat="1" applyFont="1" applyBorder="1"/>
    <xf numFmtId="1" fontId="3" fillId="0" borderId="20" xfId="0" applyNumberFormat="1" applyFont="1" applyBorder="1"/>
    <xf numFmtId="1" fontId="4" fillId="0" borderId="26" xfId="0" applyNumberFormat="1" applyFont="1" applyBorder="1"/>
    <xf numFmtId="0" fontId="2" fillId="0" borderId="5" xfId="0" applyFont="1" applyBorder="1"/>
    <xf numFmtId="0" fontId="2" fillId="0" borderId="20" xfId="0" applyFont="1" applyBorder="1"/>
    <xf numFmtId="0" fontId="3" fillId="0" borderId="26" xfId="0" applyFont="1" applyBorder="1"/>
    <xf numFmtId="1" fontId="3" fillId="0" borderId="26" xfId="0" applyNumberFormat="1" applyFont="1" applyBorder="1"/>
    <xf numFmtId="1" fontId="4" fillId="0" borderId="28" xfId="0" applyNumberFormat="1" applyFont="1" applyBorder="1"/>
    <xf numFmtId="1" fontId="4" fillId="0" borderId="29" xfId="0" applyNumberFormat="1" applyFont="1" applyBorder="1"/>
    <xf numFmtId="1" fontId="4" fillId="0" borderId="30" xfId="0" applyNumberFormat="1" applyFont="1" applyBorder="1"/>
    <xf numFmtId="1" fontId="4" fillId="0" borderId="31" xfId="0" applyNumberFormat="1" applyFont="1" applyBorder="1"/>
    <xf numFmtId="1" fontId="4" fillId="0" borderId="27" xfId="0" applyNumberFormat="1" applyFont="1" applyBorder="1"/>
    <xf numFmtId="1" fontId="4" fillId="0" borderId="32" xfId="0" applyNumberFormat="1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27" xfId="0" applyFont="1" applyBorder="1"/>
    <xf numFmtId="0" fontId="4" fillId="0" borderId="32" xfId="0" applyFont="1" applyBorder="1"/>
    <xf numFmtId="3" fontId="4" fillId="0" borderId="28" xfId="0" applyNumberFormat="1" applyFont="1" applyBorder="1"/>
    <xf numFmtId="3" fontId="4" fillId="0" borderId="29" xfId="0" applyNumberFormat="1" applyFont="1" applyBorder="1"/>
    <xf numFmtId="3" fontId="4" fillId="0" borderId="30" xfId="0" applyNumberFormat="1" applyFont="1" applyBorder="1"/>
    <xf numFmtId="3" fontId="4" fillId="0" borderId="31" xfId="0" applyNumberFormat="1" applyFont="1" applyBorder="1"/>
    <xf numFmtId="3" fontId="4" fillId="0" borderId="27" xfId="0" applyNumberFormat="1" applyFont="1" applyBorder="1"/>
    <xf numFmtId="3" fontId="4" fillId="0" borderId="32" xfId="0" applyNumberFormat="1" applyFont="1" applyBorder="1"/>
    <xf numFmtId="1" fontId="4" fillId="0" borderId="4" xfId="0" applyNumberFormat="1" applyFont="1" applyBorder="1"/>
    <xf numFmtId="2" fontId="3" fillId="0" borderId="3" xfId="0" applyNumberFormat="1" applyFont="1" applyBorder="1" applyAlignment="1">
      <alignment wrapText="1"/>
    </xf>
    <xf numFmtId="0" fontId="10" fillId="0" borderId="7" xfId="0" applyFont="1" applyBorder="1"/>
    <xf numFmtId="0" fontId="10" fillId="0" borderId="2" xfId="0" applyFont="1" applyBorder="1"/>
    <xf numFmtId="0" fontId="0" fillId="4" borderId="0" xfId="0" applyFill="1"/>
    <xf numFmtId="0" fontId="7" fillId="2" borderId="1" xfId="0" applyFont="1" applyFill="1" applyBorder="1" applyAlignment="1">
      <alignment horizontal="left" wrapText="1"/>
    </xf>
    <xf numFmtId="0" fontId="3" fillId="4" borderId="19" xfId="0" applyFont="1" applyFill="1" applyBorder="1"/>
    <xf numFmtId="0" fontId="3" fillId="4" borderId="5" xfId="0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3" fillId="4" borderId="26" xfId="0" applyFont="1" applyFill="1" applyBorder="1"/>
    <xf numFmtId="0" fontId="17" fillId="4" borderId="4" xfId="0" applyFont="1" applyFill="1" applyBorder="1"/>
    <xf numFmtId="0" fontId="18" fillId="0" borderId="1" xfId="0" applyFont="1" applyBorder="1" applyAlignment="1">
      <alignment wrapText="1"/>
    </xf>
    <xf numFmtId="2" fontId="2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9" borderId="5" xfId="0" applyFont="1" applyFill="1" applyBorder="1"/>
    <xf numFmtId="0" fontId="4" fillId="9" borderId="5" xfId="0" applyFont="1" applyFill="1" applyBorder="1"/>
    <xf numFmtId="2" fontId="18" fillId="0" borderId="2" xfId="0" applyNumberFormat="1" applyFont="1" applyBorder="1" applyAlignment="1">
      <alignment wrapText="1"/>
    </xf>
    <xf numFmtId="2" fontId="2" fillId="0" borderId="2" xfId="0" applyNumberFormat="1" applyFont="1" applyBorder="1"/>
    <xf numFmtId="0" fontId="3" fillId="0" borderId="9" xfId="0" applyFont="1" applyBorder="1"/>
    <xf numFmtId="0" fontId="2" fillId="0" borderId="21" xfId="0" applyFont="1" applyBorder="1"/>
    <xf numFmtId="0" fontId="7" fillId="2" borderId="0" xfId="0" applyFont="1" applyFill="1"/>
    <xf numFmtId="0" fontId="5" fillId="4" borderId="1" xfId="0" applyFont="1" applyFill="1" applyBorder="1"/>
    <xf numFmtId="0" fontId="2" fillId="4" borderId="1" xfId="0" applyFont="1" applyFill="1" applyBorder="1"/>
    <xf numFmtId="1" fontId="7" fillId="4" borderId="1" xfId="0" applyNumberFormat="1" applyFont="1" applyFill="1" applyBorder="1"/>
    <xf numFmtId="1" fontId="5" fillId="5" borderId="17" xfId="0" applyNumberFormat="1" applyFont="1" applyFill="1" applyBorder="1"/>
    <xf numFmtId="1" fontId="5" fillId="5" borderId="2" xfId="0" applyNumberFormat="1" applyFont="1" applyFill="1" applyBorder="1"/>
    <xf numFmtId="1" fontId="5" fillId="5" borderId="16" xfId="0" applyNumberFormat="1" applyFont="1" applyFill="1" applyBorder="1"/>
    <xf numFmtId="1" fontId="5" fillId="5" borderId="33" xfId="0" applyNumberFormat="1" applyFont="1" applyFill="1" applyBorder="1"/>
    <xf numFmtId="1" fontId="3" fillId="0" borderId="7" xfId="0" applyNumberFormat="1" applyFont="1" applyBorder="1"/>
    <xf numFmtId="0" fontId="8" fillId="4" borderId="1" xfId="0" applyFont="1" applyFill="1" applyBorder="1" applyAlignment="1">
      <alignment wrapText="1"/>
    </xf>
    <xf numFmtId="0" fontId="0" fillId="4" borderId="1" xfId="0" applyFill="1" applyBorder="1"/>
    <xf numFmtId="0" fontId="7" fillId="2" borderId="8" xfId="0" applyFont="1" applyFill="1" applyBorder="1"/>
    <xf numFmtId="0" fontId="0" fillId="4" borderId="5" xfId="0" applyFill="1" applyBorder="1"/>
    <xf numFmtId="0" fontId="3" fillId="0" borderId="7" xfId="0" applyFont="1" applyBorder="1" applyAlignment="1">
      <alignment wrapText="1"/>
    </xf>
    <xf numFmtId="1" fontId="3" fillId="4" borderId="5" xfId="0" applyNumberFormat="1" applyFont="1" applyFill="1" applyBorder="1"/>
    <xf numFmtId="0" fontId="8" fillId="0" borderId="29" xfId="0" applyFont="1" applyBorder="1" applyAlignment="1">
      <alignment wrapText="1"/>
    </xf>
    <xf numFmtId="0" fontId="0" fillId="0" borderId="29" xfId="0" applyBorder="1"/>
    <xf numFmtId="0" fontId="8" fillId="4" borderId="5" xfId="0" applyFont="1" applyFill="1" applyBorder="1"/>
    <xf numFmtId="0" fontId="8" fillId="0" borderId="29" xfId="0" applyFont="1" applyBorder="1"/>
    <xf numFmtId="0" fontId="4" fillId="0" borderId="5" xfId="0" applyFont="1" applyBorder="1" applyAlignment="1">
      <alignment wrapText="1"/>
    </xf>
    <xf numFmtId="1" fontId="0" fillId="0" borderId="1" xfId="0" applyNumberFormat="1" applyBorder="1"/>
    <xf numFmtId="0" fontId="3" fillId="0" borderId="18" xfId="0" applyFont="1" applyBorder="1"/>
    <xf numFmtId="0" fontId="7" fillId="0" borderId="5" xfId="0" applyFont="1" applyBorder="1" applyAlignment="1">
      <alignment wrapText="1"/>
    </xf>
    <xf numFmtId="0" fontId="14" fillId="0" borderId="1" xfId="0" applyFont="1" applyBorder="1"/>
    <xf numFmtId="1" fontId="4" fillId="0" borderId="1" xfId="0" applyNumberFormat="1" applyFont="1" applyBorder="1" applyAlignment="1">
      <alignment wrapText="1"/>
    </xf>
    <xf numFmtId="49" fontId="4" fillId="0" borderId="5" xfId="0" applyNumberFormat="1" applyFont="1" applyBorder="1" applyAlignment="1">
      <alignment wrapText="1"/>
    </xf>
    <xf numFmtId="1" fontId="3" fillId="10" borderId="1" xfId="0" applyNumberFormat="1" applyFont="1" applyFill="1" applyBorder="1"/>
    <xf numFmtId="0" fontId="10" fillId="0" borderId="16" xfId="0" applyFont="1" applyBorder="1"/>
    <xf numFmtId="0" fontId="10" fillId="0" borderId="17" xfId="0" applyFont="1" applyBorder="1"/>
    <xf numFmtId="0" fontId="10" fillId="0" borderId="4" xfId="0" applyFont="1" applyBorder="1"/>
    <xf numFmtId="0" fontId="6" fillId="3" borderId="3" xfId="0" applyFont="1" applyFill="1" applyBorder="1"/>
    <xf numFmtId="2" fontId="4" fillId="0" borderId="13" xfId="0" applyNumberFormat="1" applyFont="1" applyBorder="1" applyAlignment="1">
      <alignment wrapText="1"/>
    </xf>
    <xf numFmtId="2" fontId="4" fillId="4" borderId="13" xfId="0" applyNumberFormat="1" applyFont="1" applyFill="1" applyBorder="1" applyAlignment="1">
      <alignment wrapText="1"/>
    </xf>
    <xf numFmtId="1" fontId="4" fillId="0" borderId="3" xfId="0" applyNumberFormat="1" applyFont="1" applyBorder="1" applyAlignment="1">
      <alignment wrapText="1"/>
    </xf>
    <xf numFmtId="0" fontId="4" fillId="3" borderId="2" xfId="0" applyFont="1" applyFill="1" applyBorder="1"/>
    <xf numFmtId="0" fontId="4" fillId="3" borderId="3" xfId="0" applyFont="1" applyFill="1" applyBorder="1"/>
    <xf numFmtId="0" fontId="4" fillId="2" borderId="14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1" fontId="10" fillId="0" borderId="29" xfId="0" applyNumberFormat="1" applyFont="1" applyBorder="1"/>
    <xf numFmtId="1" fontId="10" fillId="0" borderId="30" xfId="0" applyNumberFormat="1" applyFont="1" applyBorder="1"/>
    <xf numFmtId="1" fontId="10" fillId="0" borderId="31" xfId="0" applyNumberFormat="1" applyFont="1" applyBorder="1"/>
    <xf numFmtId="1" fontId="10" fillId="0" borderId="27" xfId="0" applyNumberFormat="1" applyFont="1" applyBorder="1"/>
    <xf numFmtId="1" fontId="10" fillId="0" borderId="28" xfId="0" applyNumberFormat="1" applyFont="1" applyBorder="1"/>
    <xf numFmtId="0" fontId="10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23" xfId="0" applyFont="1" applyBorder="1" applyAlignment="1">
      <alignment wrapText="1"/>
    </xf>
    <xf numFmtId="0" fontId="10" fillId="0" borderId="22" xfId="0" applyFont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1" fontId="4" fillId="10" borderId="5" xfId="0" applyNumberFormat="1" applyFont="1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1" fontId="2" fillId="0" borderId="12" xfId="0" applyNumberFormat="1" applyFont="1" applyBorder="1"/>
    <xf numFmtId="1" fontId="5" fillId="0" borderId="12" xfId="0" applyNumberFormat="1" applyFont="1" applyBorder="1"/>
    <xf numFmtId="0" fontId="6" fillId="3" borderId="2" xfId="0" applyFont="1" applyFill="1" applyBorder="1"/>
    <xf numFmtId="164" fontId="2" fillId="0" borderId="1" xfId="0" applyNumberFormat="1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0" fontId="5" fillId="12" borderId="1" xfId="0" applyFont="1" applyFill="1" applyBorder="1"/>
    <xf numFmtId="164" fontId="5" fillId="12" borderId="1" xfId="0" applyNumberFormat="1" applyFont="1" applyFill="1" applyBorder="1" applyAlignment="1">
      <alignment horizontal="center"/>
    </xf>
    <xf numFmtId="1" fontId="5" fillId="12" borderId="1" xfId="0" applyNumberFormat="1" applyFont="1" applyFill="1" applyBorder="1"/>
    <xf numFmtId="0" fontId="5" fillId="12" borderId="2" xfId="0" applyFont="1" applyFill="1" applyBorder="1"/>
    <xf numFmtId="0" fontId="5" fillId="11" borderId="1" xfId="0" applyFont="1" applyFill="1" applyBorder="1"/>
    <xf numFmtId="164" fontId="2" fillId="11" borderId="1" xfId="0" applyNumberFormat="1" applyFont="1" applyFill="1" applyBorder="1" applyAlignment="1">
      <alignment horizontal="center"/>
    </xf>
    <xf numFmtId="1" fontId="5" fillId="11" borderId="1" xfId="0" applyNumberFormat="1" applyFont="1" applyFill="1" applyBorder="1"/>
    <xf numFmtId="0" fontId="2" fillId="11" borderId="2" xfId="0" applyFont="1" applyFill="1" applyBorder="1"/>
    <xf numFmtId="1" fontId="5" fillId="11" borderId="4" xfId="0" applyNumberFormat="1" applyFont="1" applyFill="1" applyBorder="1"/>
    <xf numFmtId="0" fontId="22" fillId="8" borderId="1" xfId="0" applyFont="1" applyFill="1" applyBorder="1"/>
    <xf numFmtId="0" fontId="22" fillId="8" borderId="5" xfId="0" applyFont="1" applyFill="1" applyBorder="1"/>
    <xf numFmtId="0" fontId="22" fillId="8" borderId="1" xfId="0" applyFont="1" applyFill="1" applyBorder="1" applyAlignment="1">
      <alignment wrapText="1"/>
    </xf>
    <xf numFmtId="2" fontId="22" fillId="8" borderId="2" xfId="0" applyNumberFormat="1" applyFont="1" applyFill="1" applyBorder="1" applyAlignment="1">
      <alignment wrapText="1"/>
    </xf>
    <xf numFmtId="2" fontId="22" fillId="8" borderId="1" xfId="0" applyNumberFormat="1" applyFont="1" applyFill="1" applyBorder="1" applyAlignment="1">
      <alignment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wrapText="1"/>
    </xf>
    <xf numFmtId="0" fontId="10" fillId="0" borderId="1" xfId="0" applyFont="1" applyFill="1" applyBorder="1"/>
    <xf numFmtId="0" fontId="3" fillId="0" borderId="0" xfId="0" applyFont="1" applyFill="1"/>
    <xf numFmtId="0" fontId="7" fillId="0" borderId="0" xfId="0" applyFont="1" applyFill="1" applyBorder="1"/>
    <xf numFmtId="2" fontId="7" fillId="0" borderId="0" xfId="0" applyNumberFormat="1" applyFont="1" applyFill="1" applyBorder="1" applyAlignment="1">
      <alignment wrapText="1"/>
    </xf>
    <xf numFmtId="0" fontId="3" fillId="0" borderId="0" xfId="0" applyFont="1" applyFill="1" applyBorder="1"/>
    <xf numFmtId="0" fontId="20" fillId="0" borderId="0" xfId="0" applyFont="1" applyFill="1" applyBorder="1"/>
    <xf numFmtId="2" fontId="0" fillId="0" borderId="0" xfId="0" applyNumberFormat="1" applyFill="1" applyBorder="1" applyAlignment="1">
      <alignment wrapText="1"/>
    </xf>
    <xf numFmtId="0" fontId="19" fillId="0" borderId="0" xfId="0" applyFont="1" applyFill="1" applyBorder="1"/>
    <xf numFmtId="0" fontId="0" fillId="0" borderId="0" xfId="0" applyFill="1" applyBorder="1"/>
    <xf numFmtId="1" fontId="9" fillId="0" borderId="0" xfId="0" applyNumberFormat="1" applyFont="1" applyBorder="1" applyAlignment="1">
      <alignment wrapText="1"/>
    </xf>
    <xf numFmtId="1" fontId="0" fillId="0" borderId="0" xfId="0" applyNumberFormat="1" applyBorder="1"/>
    <xf numFmtId="1" fontId="9" fillId="0" borderId="0" xfId="0" applyNumberFormat="1" applyFont="1" applyBorder="1"/>
    <xf numFmtId="2" fontId="0" fillId="0" borderId="0" xfId="0" applyNumberFormat="1" applyBorder="1"/>
    <xf numFmtId="0" fontId="3" fillId="2" borderId="16" xfId="0" applyFont="1" applyFill="1" applyBorder="1" applyAlignment="1">
      <alignment wrapText="1"/>
    </xf>
    <xf numFmtId="1" fontId="4" fillId="4" borderId="16" xfId="0" applyNumberFormat="1" applyFont="1" applyFill="1" applyBorder="1"/>
    <xf numFmtId="0" fontId="3" fillId="0" borderId="16" xfId="0" applyFont="1" applyBorder="1" applyAlignment="1">
      <alignment wrapText="1"/>
    </xf>
    <xf numFmtId="0" fontId="3" fillId="0" borderId="34" xfId="0" applyFont="1" applyBorder="1"/>
    <xf numFmtId="0" fontId="6" fillId="3" borderId="4" xfId="0" applyFont="1" applyFill="1" applyBorder="1"/>
    <xf numFmtId="0" fontId="7" fillId="2" borderId="4" xfId="0" applyFont="1" applyFill="1" applyBorder="1" applyAlignment="1">
      <alignment horizontal="left" wrapText="1"/>
    </xf>
    <xf numFmtId="0" fontId="7" fillId="5" borderId="2" xfId="0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2" xfId="0" applyFont="1" applyBorder="1" applyAlignment="1"/>
    <xf numFmtId="2" fontId="6" fillId="10" borderId="2" xfId="0" applyNumberFormat="1" applyFont="1" applyFill="1" applyBorder="1" applyAlignment="1">
      <alignment wrapText="1"/>
    </xf>
    <xf numFmtId="2" fontId="16" fillId="10" borderId="3" xfId="0" applyNumberFormat="1" applyFont="1" applyFill="1" applyBorder="1" applyAlignment="1">
      <alignment wrapText="1"/>
    </xf>
    <xf numFmtId="0" fontId="2" fillId="4" borderId="2" xfId="0" applyFont="1" applyFill="1" applyBorder="1" applyAlignment="1"/>
    <xf numFmtId="0" fontId="0" fillId="4" borderId="3" xfId="0" applyFill="1" applyBorder="1" applyAlignment="1"/>
    <xf numFmtId="0" fontId="0" fillId="4" borderId="4" xfId="0" applyFill="1" applyBorder="1" applyAlignment="1"/>
    <xf numFmtId="0" fontId="5" fillId="3" borderId="3" xfId="0" applyFont="1" applyFill="1" applyBorder="1" applyAlignment="1"/>
    <xf numFmtId="0" fontId="5" fillId="3" borderId="2" xfId="0" applyFont="1" applyFill="1" applyBorder="1" applyAlignment="1"/>
    <xf numFmtId="0" fontId="9" fillId="0" borderId="3" xfId="0" applyFont="1" applyBorder="1" applyAlignment="1"/>
    <xf numFmtId="0" fontId="2" fillId="4" borderId="2" xfId="0" applyFont="1" applyFill="1" applyBorder="1" applyAlignment="1">
      <alignment wrapText="1"/>
    </xf>
    <xf numFmtId="0" fontId="0" fillId="4" borderId="3" xfId="0" applyFill="1" applyBorder="1" applyAlignment="1">
      <alignment wrapText="1"/>
    </xf>
    <xf numFmtId="2" fontId="5" fillId="3" borderId="2" xfId="0" applyNumberFormat="1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10" fillId="0" borderId="3" xfId="0" applyFont="1" applyBorder="1" applyAlignment="1"/>
    <xf numFmtId="0" fontId="11" fillId="0" borderId="2" xfId="0" applyFont="1" applyBorder="1" applyAlignment="1"/>
    <xf numFmtId="0" fontId="15" fillId="0" borderId="3" xfId="0" applyFont="1" applyBorder="1" applyAlignment="1"/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7348B"/>
      <color rgb="FFFFCC99"/>
      <color rgb="FF99CCFF"/>
      <color rgb="FFCC66FF"/>
      <color rgb="FF6699FF"/>
      <color rgb="FFCCCCFF"/>
      <color rgb="FFCCECFF"/>
      <color rgb="FFFFFF66"/>
      <color rgb="FFBF95D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Housing</a:t>
            </a:r>
            <a:r>
              <a:rPr lang="en-GB" baseline="0"/>
              <a:t> Trajectory 2023/24 - 2042/43 based on Local Plan housing requirement of 361 dwellings per annum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'TRJ Summary'!$A$19</c:f>
              <c:strCache>
                <c:ptCount val="1"/>
                <c:pt idx="0">
                  <c:v>Total Projected Housing Supply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'TRJ Summary'!$B$2:$U$2</c:f>
              <c:strCache>
                <c:ptCount val="20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  <c:pt idx="17">
                  <c:v>2040/41</c:v>
                </c:pt>
                <c:pt idx="18">
                  <c:v>2041/42</c:v>
                </c:pt>
                <c:pt idx="19">
                  <c:v>2042/43</c:v>
                </c:pt>
              </c:strCache>
            </c:strRef>
          </c:cat>
          <c:val>
            <c:numRef>
              <c:f>'TRJ Summary'!$B$19:$U$19</c:f>
              <c:numCache>
                <c:formatCode>0</c:formatCode>
                <c:ptCount val="20"/>
                <c:pt idx="0">
                  <c:v>368</c:v>
                </c:pt>
                <c:pt idx="1">
                  <c:v>419.46666666666664</c:v>
                </c:pt>
                <c:pt idx="2">
                  <c:v>338.11111111111109</c:v>
                </c:pt>
                <c:pt idx="3">
                  <c:v>354.55555555555554</c:v>
                </c:pt>
                <c:pt idx="4">
                  <c:v>409</c:v>
                </c:pt>
                <c:pt idx="5">
                  <c:v>353</c:v>
                </c:pt>
                <c:pt idx="6">
                  <c:v>357</c:v>
                </c:pt>
                <c:pt idx="7">
                  <c:v>484.77777777777777</c:v>
                </c:pt>
                <c:pt idx="8">
                  <c:v>621.66666666666674</c:v>
                </c:pt>
                <c:pt idx="9">
                  <c:v>430</c:v>
                </c:pt>
                <c:pt idx="10">
                  <c:v>487</c:v>
                </c:pt>
                <c:pt idx="11">
                  <c:v>431</c:v>
                </c:pt>
                <c:pt idx="12">
                  <c:v>453.33333333333337</c:v>
                </c:pt>
                <c:pt idx="13">
                  <c:v>405</c:v>
                </c:pt>
                <c:pt idx="14">
                  <c:v>456</c:v>
                </c:pt>
                <c:pt idx="15">
                  <c:v>476</c:v>
                </c:pt>
                <c:pt idx="16">
                  <c:v>413</c:v>
                </c:pt>
                <c:pt idx="17">
                  <c:v>335</c:v>
                </c:pt>
                <c:pt idx="18">
                  <c:v>335</c:v>
                </c:pt>
                <c:pt idx="19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76-4EB9-BD88-92199D086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489472"/>
        <c:axId val="972484672"/>
      </c:barChart>
      <c:lineChart>
        <c:grouping val="standard"/>
        <c:varyColors val="0"/>
        <c:ser>
          <c:idx val="0"/>
          <c:order val="0"/>
          <c:tx>
            <c:strRef>
              <c:f>'TRJ Summary'!$A$6</c:f>
              <c:strCache>
                <c:ptCount val="1"/>
                <c:pt idx="0">
                  <c:v>Local Plan housing requirement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'TRJ Summary'!$B$2:$U$2</c:f>
              <c:strCache>
                <c:ptCount val="20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  <c:pt idx="17">
                  <c:v>2040/41</c:v>
                </c:pt>
                <c:pt idx="18">
                  <c:v>2041/42</c:v>
                </c:pt>
                <c:pt idx="19">
                  <c:v>2042/43</c:v>
                </c:pt>
              </c:strCache>
            </c:strRef>
          </c:cat>
          <c:val>
            <c:numRef>
              <c:f>'TRJ Summary'!$B$6:$U$6</c:f>
              <c:numCache>
                <c:formatCode>0</c:formatCode>
                <c:ptCount val="20"/>
                <c:pt idx="0">
                  <c:v>361</c:v>
                </c:pt>
                <c:pt idx="1">
                  <c:v>361</c:v>
                </c:pt>
                <c:pt idx="2">
                  <c:v>361</c:v>
                </c:pt>
                <c:pt idx="3">
                  <c:v>361</c:v>
                </c:pt>
                <c:pt idx="4">
                  <c:v>361</c:v>
                </c:pt>
                <c:pt idx="5">
                  <c:v>361</c:v>
                </c:pt>
                <c:pt idx="6">
                  <c:v>361</c:v>
                </c:pt>
                <c:pt idx="7">
                  <c:v>361</c:v>
                </c:pt>
                <c:pt idx="8">
                  <c:v>361</c:v>
                </c:pt>
                <c:pt idx="9">
                  <c:v>361</c:v>
                </c:pt>
                <c:pt idx="10">
                  <c:v>361</c:v>
                </c:pt>
                <c:pt idx="11">
                  <c:v>361</c:v>
                </c:pt>
                <c:pt idx="12">
                  <c:v>361</c:v>
                </c:pt>
                <c:pt idx="13">
                  <c:v>361</c:v>
                </c:pt>
                <c:pt idx="14">
                  <c:v>361</c:v>
                </c:pt>
                <c:pt idx="15">
                  <c:v>361</c:v>
                </c:pt>
                <c:pt idx="16">
                  <c:v>361</c:v>
                </c:pt>
                <c:pt idx="17">
                  <c:v>361</c:v>
                </c:pt>
                <c:pt idx="18">
                  <c:v>361</c:v>
                </c:pt>
                <c:pt idx="19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76-4EB9-BD88-92199D0860D4}"/>
            </c:ext>
          </c:extLst>
        </c:ser>
        <c:ser>
          <c:idx val="2"/>
          <c:order val="2"/>
          <c:tx>
            <c:strRef>
              <c:f>'TRJ Summary'!$A$23</c:f>
              <c:strCache>
                <c:ptCount val="1"/>
                <c:pt idx="0">
                  <c:v>Monitoring above/below Local Plan housing requirement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'TRJ Summary'!$B$2:$U$2</c:f>
              <c:strCache>
                <c:ptCount val="20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  <c:pt idx="17">
                  <c:v>2040/41</c:v>
                </c:pt>
                <c:pt idx="18">
                  <c:v>2041/42</c:v>
                </c:pt>
                <c:pt idx="19">
                  <c:v>2042/43</c:v>
                </c:pt>
              </c:strCache>
            </c:strRef>
          </c:cat>
          <c:val>
            <c:numRef>
              <c:f>'TRJ Summary'!$B$23:$U$23</c:f>
              <c:numCache>
                <c:formatCode>0</c:formatCode>
                <c:ptCount val="20"/>
                <c:pt idx="0">
                  <c:v>-23</c:v>
                </c:pt>
                <c:pt idx="1">
                  <c:v>35.466666666666697</c:v>
                </c:pt>
                <c:pt idx="2">
                  <c:v>12.577777777777783</c:v>
                </c:pt>
                <c:pt idx="3">
                  <c:v>6.1333333333332121</c:v>
                </c:pt>
                <c:pt idx="4">
                  <c:v>54.133333333333212</c:v>
                </c:pt>
                <c:pt idx="5">
                  <c:v>46.133333333333212</c:v>
                </c:pt>
                <c:pt idx="6">
                  <c:v>42.133333333333212</c:v>
                </c:pt>
                <c:pt idx="7">
                  <c:v>165.91111111111104</c:v>
                </c:pt>
                <c:pt idx="8">
                  <c:v>426.57777777777756</c:v>
                </c:pt>
                <c:pt idx="9">
                  <c:v>495.57777777777756</c:v>
                </c:pt>
                <c:pt idx="10">
                  <c:v>621.57777777777756</c:v>
                </c:pt>
                <c:pt idx="11">
                  <c:v>691.57777777777756</c:v>
                </c:pt>
                <c:pt idx="12">
                  <c:v>783.91111111111059</c:v>
                </c:pt>
                <c:pt idx="13">
                  <c:v>827.91111111111059</c:v>
                </c:pt>
                <c:pt idx="14">
                  <c:v>922.91111111111059</c:v>
                </c:pt>
                <c:pt idx="15">
                  <c:v>1037.9111111111106</c:v>
                </c:pt>
                <c:pt idx="16">
                  <c:v>1089.9111111111106</c:v>
                </c:pt>
                <c:pt idx="17">
                  <c:v>1063.9111111111106</c:v>
                </c:pt>
                <c:pt idx="18">
                  <c:v>1037.9111111111106</c:v>
                </c:pt>
                <c:pt idx="19">
                  <c:v>911.91111111111059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76-4EB9-BD88-92199D086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489472"/>
        <c:axId val="972484672"/>
      </c:lineChart>
      <c:catAx>
        <c:axId val="97248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484672"/>
        <c:crosses val="autoZero"/>
        <c:auto val="1"/>
        <c:lblAlgn val="ctr"/>
        <c:lblOffset val="100"/>
        <c:noMultiLvlLbl val="0"/>
      </c:catAx>
      <c:valAx>
        <c:axId val="97248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48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523873</xdr:colOff>
      <xdr:row>25</xdr:row>
      <xdr:rowOff>39290</xdr:rowOff>
    </xdr:from>
    <xdr:to>
      <xdr:col>8</xdr:col>
      <xdr:colOff>226218</xdr:colOff>
      <xdr:row>59</xdr:row>
      <xdr:rowOff>58357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99A32EB-1181-99CC-EA67-B1B2B9BDC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B868-05A0-40DD-B1E3-233F402CC26B}">
  <dimension ref="A1:W23"/>
  <sheetViews>
    <sheetView tabSelected="1" zoomScale="70" zoomScaleNormal="70" workbookViewId="0">
      <selection activeCell="F11" sqref="F11"/>
    </sheetView>
  </sheetViews>
  <sheetFormatPr defaultRowHeight="15" x14ac:dyDescent="0.25"/>
  <cols>
    <col min="1" max="1" width="51.28515625" customWidth="1"/>
    <col min="2" max="2" width="13.42578125" customWidth="1"/>
    <col min="3" max="21" width="10.7109375" customWidth="1"/>
    <col min="22" max="22" width="20" customWidth="1"/>
  </cols>
  <sheetData>
    <row r="1" spans="1:23" ht="18" x14ac:dyDescent="0.25">
      <c r="A1" s="15" t="s">
        <v>0</v>
      </c>
      <c r="B1" s="15"/>
    </row>
    <row r="2" spans="1:23" ht="53.25" customHeight="1" x14ac:dyDescent="0.25">
      <c r="B2" s="239" t="s">
        <v>1</v>
      </c>
      <c r="C2" s="239" t="s">
        <v>2</v>
      </c>
      <c r="D2" s="239" t="s">
        <v>3</v>
      </c>
      <c r="E2" s="239" t="s">
        <v>4</v>
      </c>
      <c r="F2" s="239" t="s">
        <v>5</v>
      </c>
      <c r="G2" s="239" t="s">
        <v>6</v>
      </c>
      <c r="H2" s="239" t="s">
        <v>7</v>
      </c>
      <c r="I2" s="239" t="s">
        <v>8</v>
      </c>
      <c r="J2" s="239" t="s">
        <v>9</v>
      </c>
      <c r="K2" s="239" t="s">
        <v>10</v>
      </c>
      <c r="L2" s="239" t="s">
        <v>11</v>
      </c>
      <c r="M2" s="239" t="s">
        <v>12</v>
      </c>
      <c r="N2" s="239" t="s">
        <v>13</v>
      </c>
      <c r="O2" s="239" t="s">
        <v>14</v>
      </c>
      <c r="P2" s="239" t="s">
        <v>15</v>
      </c>
      <c r="Q2" s="239" t="s">
        <v>16</v>
      </c>
      <c r="R2" s="239" t="s">
        <v>17</v>
      </c>
      <c r="S2" s="239" t="s">
        <v>18</v>
      </c>
      <c r="T2" s="239" t="s">
        <v>19</v>
      </c>
      <c r="U2" s="239" t="s">
        <v>20</v>
      </c>
      <c r="V2" s="239" t="s">
        <v>21</v>
      </c>
      <c r="W2" s="14"/>
    </row>
    <row r="3" spans="1:23" ht="18" customHeight="1" x14ac:dyDescent="0.25">
      <c r="A3" s="236" t="s">
        <v>22</v>
      </c>
      <c r="B3" s="236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16"/>
    </row>
    <row r="4" spans="1:23" ht="18" customHeight="1" x14ac:dyDescent="0.25">
      <c r="A4" s="74" t="s">
        <v>23</v>
      </c>
      <c r="B4" s="74">
        <v>892</v>
      </c>
      <c r="C4" s="74">
        <v>892</v>
      </c>
      <c r="D4" s="74">
        <v>892</v>
      </c>
      <c r="E4" s="74">
        <v>892</v>
      </c>
      <c r="F4" s="74">
        <v>892</v>
      </c>
      <c r="G4" s="74">
        <v>892</v>
      </c>
      <c r="H4" s="74">
        <v>892</v>
      </c>
      <c r="I4" s="74">
        <v>892</v>
      </c>
      <c r="J4" s="74">
        <v>892</v>
      </c>
      <c r="K4" s="74">
        <v>892</v>
      </c>
      <c r="L4" s="74">
        <v>892</v>
      </c>
      <c r="M4" s="74">
        <v>892</v>
      </c>
      <c r="N4" s="74">
        <v>892</v>
      </c>
      <c r="O4" s="74">
        <v>892</v>
      </c>
      <c r="P4" s="74">
        <v>892</v>
      </c>
      <c r="Q4" s="74">
        <v>892</v>
      </c>
      <c r="R4" s="74">
        <v>892</v>
      </c>
      <c r="S4" s="74">
        <v>892</v>
      </c>
      <c r="T4" s="74">
        <v>892</v>
      </c>
      <c r="U4" s="74">
        <v>892</v>
      </c>
      <c r="V4" s="78">
        <f>SUM(B4:U4)</f>
        <v>17840</v>
      </c>
      <c r="W4" s="16"/>
    </row>
    <row r="5" spans="1:23" ht="18" customHeight="1" x14ac:dyDescent="0.25">
      <c r="A5" s="208" t="s">
        <v>24</v>
      </c>
      <c r="B5" s="208">
        <v>874</v>
      </c>
      <c r="C5" s="208">
        <f>SUM(B5+C4)</f>
        <v>1766</v>
      </c>
      <c r="D5" s="208">
        <f t="shared" ref="D5:U5" si="0">SUM(C5+D4)</f>
        <v>2658</v>
      </c>
      <c r="E5" s="208">
        <f t="shared" si="0"/>
        <v>3550</v>
      </c>
      <c r="F5" s="208">
        <f t="shared" si="0"/>
        <v>4442</v>
      </c>
      <c r="G5" s="208">
        <f t="shared" si="0"/>
        <v>5334</v>
      </c>
      <c r="H5" s="208">
        <f t="shared" si="0"/>
        <v>6226</v>
      </c>
      <c r="I5" s="208">
        <f t="shared" si="0"/>
        <v>7118</v>
      </c>
      <c r="J5" s="208">
        <f t="shared" si="0"/>
        <v>8010</v>
      </c>
      <c r="K5" s="208">
        <f t="shared" si="0"/>
        <v>8902</v>
      </c>
      <c r="L5" s="208">
        <f t="shared" si="0"/>
        <v>9794</v>
      </c>
      <c r="M5" s="208">
        <f t="shared" si="0"/>
        <v>10686</v>
      </c>
      <c r="N5" s="208">
        <f t="shared" si="0"/>
        <v>11578</v>
      </c>
      <c r="O5" s="208">
        <f t="shared" si="0"/>
        <v>12470</v>
      </c>
      <c r="P5" s="208">
        <f t="shared" si="0"/>
        <v>13362</v>
      </c>
      <c r="Q5" s="208">
        <f t="shared" si="0"/>
        <v>14254</v>
      </c>
      <c r="R5" s="208">
        <f t="shared" si="0"/>
        <v>15146</v>
      </c>
      <c r="S5" s="208">
        <f t="shared" si="0"/>
        <v>16038</v>
      </c>
      <c r="T5" s="208">
        <f t="shared" si="0"/>
        <v>16930</v>
      </c>
      <c r="U5" s="208">
        <f t="shared" si="0"/>
        <v>17822</v>
      </c>
      <c r="V5" s="209"/>
      <c r="W5" s="16"/>
    </row>
    <row r="6" spans="1:23" s="13" customFormat="1" ht="19.5" customHeight="1" x14ac:dyDescent="0.2">
      <c r="A6" s="64" t="s">
        <v>25</v>
      </c>
      <c r="B6" s="240">
        <v>361</v>
      </c>
      <c r="C6" s="240">
        <v>361</v>
      </c>
      <c r="D6" s="240">
        <v>361</v>
      </c>
      <c r="E6" s="240">
        <v>361</v>
      </c>
      <c r="F6" s="240">
        <v>361</v>
      </c>
      <c r="G6" s="240">
        <v>361</v>
      </c>
      <c r="H6" s="240">
        <v>361</v>
      </c>
      <c r="I6" s="240">
        <v>361</v>
      </c>
      <c r="J6" s="240">
        <v>361</v>
      </c>
      <c r="K6" s="240">
        <v>361</v>
      </c>
      <c r="L6" s="240">
        <v>361</v>
      </c>
      <c r="M6" s="240">
        <v>361</v>
      </c>
      <c r="N6" s="240">
        <v>361</v>
      </c>
      <c r="O6" s="240">
        <v>361</v>
      </c>
      <c r="P6" s="240">
        <v>361</v>
      </c>
      <c r="Q6" s="240">
        <v>361</v>
      </c>
      <c r="R6" s="240">
        <v>361</v>
      </c>
      <c r="S6" s="240">
        <v>361</v>
      </c>
      <c r="T6" s="240">
        <v>361</v>
      </c>
      <c r="U6" s="240">
        <v>361</v>
      </c>
      <c r="V6" s="269">
        <f>SUM(B6:U6)</f>
        <v>7220</v>
      </c>
      <c r="W6" s="2"/>
    </row>
    <row r="7" spans="1:23" s="13" customFormat="1" ht="20.100000000000001" customHeight="1" x14ac:dyDescent="0.2">
      <c r="A7" s="64" t="s">
        <v>26</v>
      </c>
      <c r="B7" s="64">
        <v>391</v>
      </c>
      <c r="C7" s="64">
        <f>SUM(B7+C6)</f>
        <v>752</v>
      </c>
      <c r="D7" s="64">
        <f t="shared" ref="D7:U7" si="1">SUM(C7+D6)</f>
        <v>1113</v>
      </c>
      <c r="E7" s="64">
        <f t="shared" si="1"/>
        <v>1474</v>
      </c>
      <c r="F7" s="64">
        <f t="shared" si="1"/>
        <v>1835</v>
      </c>
      <c r="G7" s="64">
        <f t="shared" si="1"/>
        <v>2196</v>
      </c>
      <c r="H7" s="64">
        <f t="shared" si="1"/>
        <v>2557</v>
      </c>
      <c r="I7" s="64">
        <f t="shared" si="1"/>
        <v>2918</v>
      </c>
      <c r="J7" s="64">
        <f t="shared" si="1"/>
        <v>3279</v>
      </c>
      <c r="K7" s="64">
        <f t="shared" si="1"/>
        <v>3640</v>
      </c>
      <c r="L7" s="64">
        <f t="shared" si="1"/>
        <v>4001</v>
      </c>
      <c r="M7" s="64">
        <f t="shared" si="1"/>
        <v>4362</v>
      </c>
      <c r="N7" s="64">
        <f t="shared" si="1"/>
        <v>4723</v>
      </c>
      <c r="O7" s="64">
        <f t="shared" si="1"/>
        <v>5084</v>
      </c>
      <c r="P7" s="64">
        <f t="shared" si="1"/>
        <v>5445</v>
      </c>
      <c r="Q7" s="64">
        <f t="shared" si="1"/>
        <v>5806</v>
      </c>
      <c r="R7" s="64">
        <f t="shared" si="1"/>
        <v>6167</v>
      </c>
      <c r="S7" s="64">
        <f t="shared" si="1"/>
        <v>6528</v>
      </c>
      <c r="T7" s="64">
        <f t="shared" si="1"/>
        <v>6889</v>
      </c>
      <c r="U7" s="64">
        <f t="shared" si="1"/>
        <v>7250</v>
      </c>
      <c r="V7" s="65"/>
      <c r="W7" s="2"/>
    </row>
    <row r="8" spans="1:23" ht="20.100000000000001" customHeight="1" x14ac:dyDescent="0.25">
      <c r="A8" s="20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2"/>
    </row>
    <row r="9" spans="1:23" ht="20.100000000000001" customHeight="1" x14ac:dyDescent="0.25">
      <c r="A9" s="236" t="s">
        <v>27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"/>
    </row>
    <row r="10" spans="1:23" ht="20.100000000000001" customHeight="1" x14ac:dyDescent="0.25">
      <c r="A10" s="5" t="s">
        <v>28</v>
      </c>
      <c r="B10" s="5">
        <v>368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237">
        <f>SUM(B10:U10)</f>
        <v>368</v>
      </c>
      <c r="W10" s="2"/>
    </row>
    <row r="11" spans="1:23" s="13" customFormat="1" ht="20.100000000000001" customHeight="1" x14ac:dyDescent="0.2">
      <c r="A11" s="5" t="s">
        <v>29</v>
      </c>
      <c r="B11" s="5">
        <v>0</v>
      </c>
      <c r="C11" s="34">
        <f>'TRJ Projection table'!H20</f>
        <v>226</v>
      </c>
      <c r="D11" s="34">
        <f>'TRJ Projection table'!I20</f>
        <v>265</v>
      </c>
      <c r="E11" s="34">
        <f>'TRJ Projection table'!J20</f>
        <v>243</v>
      </c>
      <c r="F11" s="34">
        <f>'TRJ Projection table'!K20</f>
        <v>48</v>
      </c>
      <c r="G11" s="34">
        <f>'TRJ Projection table'!L20</f>
        <v>48</v>
      </c>
      <c r="H11" s="34">
        <f>'TRJ Projection table'!M20</f>
        <v>68</v>
      </c>
      <c r="I11" s="34">
        <f>'TRJ Projection table'!N20</f>
        <v>91</v>
      </c>
      <c r="J11" s="34">
        <f>'TRJ Projection table'!O20</f>
        <v>30</v>
      </c>
      <c r="K11" s="34">
        <f>'TRJ Projection table'!P20</f>
        <v>0</v>
      </c>
      <c r="L11" s="34">
        <f>'TRJ Projection table'!Q20</f>
        <v>0</v>
      </c>
      <c r="M11" s="34">
        <f>'TRJ Projection table'!R20</f>
        <v>0</v>
      </c>
      <c r="N11" s="34">
        <f>'TRJ Projection table'!S20</f>
        <v>5</v>
      </c>
      <c r="O11" s="34">
        <f>'TRJ Projection table'!T20</f>
        <v>0</v>
      </c>
      <c r="P11" s="34">
        <f>'TRJ Projection table'!U20</f>
        <v>0</v>
      </c>
      <c r="Q11" s="34">
        <f>'TRJ Projection table'!V20</f>
        <v>0</v>
      </c>
      <c r="R11" s="34">
        <f>'TRJ Projection table'!W20</f>
        <v>0</v>
      </c>
      <c r="S11" s="34">
        <f>'TRJ Projection table'!X20</f>
        <v>0</v>
      </c>
      <c r="T11" s="34">
        <f>'TRJ Projection table'!Y20</f>
        <v>0</v>
      </c>
      <c r="U11" s="34">
        <f>'TRJ Projection table'!Z20</f>
        <v>0</v>
      </c>
      <c r="V11" s="35">
        <f>SUM(C11:U11)</f>
        <v>1024</v>
      </c>
      <c r="W11" s="2"/>
    </row>
    <row r="12" spans="1:23" s="13" customFormat="1" ht="20.100000000000001" customHeight="1" x14ac:dyDescent="0.2">
      <c r="A12" s="5" t="s">
        <v>30</v>
      </c>
      <c r="B12" s="5">
        <v>0</v>
      </c>
      <c r="C12" s="34">
        <f>'TRJ Projection table'!H25</f>
        <v>136.79999999999998</v>
      </c>
      <c r="D12" s="34">
        <f>'TRJ Projection table'!I25</f>
        <v>0</v>
      </c>
      <c r="E12" s="34">
        <f>'TRJ Projection table'!J25</f>
        <v>0</v>
      </c>
      <c r="F12" s="34">
        <f>'TRJ Projection table'!K25</f>
        <v>0</v>
      </c>
      <c r="G12" s="34">
        <f>'TRJ Projection table'!L25</f>
        <v>0</v>
      </c>
      <c r="H12" s="34">
        <f>'TRJ Projection table'!M25</f>
        <v>0</v>
      </c>
      <c r="I12" s="34">
        <f>'TRJ Projection table'!N25</f>
        <v>0</v>
      </c>
      <c r="J12" s="34">
        <f>'TRJ Projection table'!O25</f>
        <v>0</v>
      </c>
      <c r="K12" s="34">
        <f>'TRJ Projection table'!P25</f>
        <v>0</v>
      </c>
      <c r="L12" s="34">
        <f>'TRJ Projection table'!Q25</f>
        <v>0</v>
      </c>
      <c r="M12" s="34">
        <f>'TRJ Projection table'!R25</f>
        <v>0</v>
      </c>
      <c r="N12" s="34">
        <f>'TRJ Projection table'!S25</f>
        <v>0</v>
      </c>
      <c r="O12" s="34">
        <f>'TRJ Projection table'!T25</f>
        <v>0</v>
      </c>
      <c r="P12" s="34">
        <f>'TRJ Projection table'!U25</f>
        <v>0</v>
      </c>
      <c r="Q12" s="34">
        <f>'TRJ Projection table'!V25</f>
        <v>0</v>
      </c>
      <c r="R12" s="34">
        <f>'TRJ Projection table'!W25</f>
        <v>0</v>
      </c>
      <c r="S12" s="34">
        <f>'TRJ Projection table'!X25</f>
        <v>0</v>
      </c>
      <c r="T12" s="34">
        <f>'TRJ Projection table'!Y25</f>
        <v>0</v>
      </c>
      <c r="U12" s="34">
        <f>'TRJ Projection table'!Z25</f>
        <v>0</v>
      </c>
      <c r="V12" s="35">
        <f>SUM(C12:U12)</f>
        <v>136.79999999999998</v>
      </c>
      <c r="W12" s="2"/>
    </row>
    <row r="13" spans="1:23" s="13" customFormat="1" ht="20.100000000000001" customHeight="1" x14ac:dyDescent="0.2">
      <c r="A13" s="5" t="s">
        <v>31</v>
      </c>
      <c r="B13" s="5">
        <v>0</v>
      </c>
      <c r="C13" s="34">
        <f>'TRJ Projection table'!H37</f>
        <v>56.666666666666664</v>
      </c>
      <c r="D13" s="34">
        <f>'TRJ Projection table'!I37</f>
        <v>66.111111111111114</v>
      </c>
      <c r="E13" s="34">
        <f>'TRJ Projection table'!J37</f>
        <v>35.555555555555557</v>
      </c>
      <c r="F13" s="34">
        <f>'TRJ Projection table'!K37</f>
        <v>0</v>
      </c>
      <c r="G13" s="34">
        <f>'TRJ Projection table'!L37</f>
        <v>0</v>
      </c>
      <c r="H13" s="34">
        <f>'TRJ Projection table'!M37</f>
        <v>0</v>
      </c>
      <c r="I13" s="34">
        <f>'TRJ Projection table'!N37</f>
        <v>0</v>
      </c>
      <c r="J13" s="34">
        <f>'TRJ Projection table'!O37</f>
        <v>0</v>
      </c>
      <c r="K13" s="34">
        <f>'TRJ Projection table'!P37</f>
        <v>0</v>
      </c>
      <c r="L13" s="34">
        <f>'TRJ Projection table'!Q37</f>
        <v>0</v>
      </c>
      <c r="M13" s="34">
        <f>'TRJ Projection table'!R37</f>
        <v>0</v>
      </c>
      <c r="N13" s="34">
        <f>'TRJ Projection table'!S37</f>
        <v>0</v>
      </c>
      <c r="O13" s="34">
        <f>'TRJ Projection table'!T37</f>
        <v>0</v>
      </c>
      <c r="P13" s="34">
        <f>'TRJ Projection table'!U37</f>
        <v>0</v>
      </c>
      <c r="Q13" s="34">
        <f>'TRJ Projection table'!V37</f>
        <v>0</v>
      </c>
      <c r="R13" s="34">
        <f>'TRJ Projection table'!W37</f>
        <v>0</v>
      </c>
      <c r="S13" s="34">
        <f>'TRJ Projection table'!X37</f>
        <v>0</v>
      </c>
      <c r="T13" s="34">
        <f>'TRJ Projection table'!Y37</f>
        <v>0</v>
      </c>
      <c r="U13" s="34">
        <f>'TRJ Projection table'!Z37</f>
        <v>0</v>
      </c>
      <c r="V13" s="35">
        <f>SUM(C13:U13)</f>
        <v>158.33333333333331</v>
      </c>
      <c r="W13" s="2"/>
    </row>
    <row r="14" spans="1:23" s="13" customFormat="1" ht="20.100000000000001" customHeight="1" x14ac:dyDescent="0.2">
      <c r="A14" s="5" t="s">
        <v>32</v>
      </c>
      <c r="B14" s="5">
        <v>0</v>
      </c>
      <c r="C14" s="5">
        <f>'TRJ Projection table'!H59</f>
        <v>0</v>
      </c>
      <c r="D14" s="5">
        <f>'TRJ Projection table'!I59</f>
        <v>0</v>
      </c>
      <c r="E14" s="5">
        <f>'TRJ Projection table'!J59</f>
        <v>67</v>
      </c>
      <c r="F14" s="5">
        <f>'TRJ Projection table'!K59</f>
        <v>276</v>
      </c>
      <c r="G14" s="5">
        <f>'TRJ Projection table'!L59</f>
        <v>220</v>
      </c>
      <c r="H14" s="5">
        <f>'TRJ Projection table'!M59</f>
        <v>204</v>
      </c>
      <c r="I14" s="5">
        <f>'TRJ Projection table'!N59</f>
        <v>227</v>
      </c>
      <c r="J14" s="5">
        <f>'TRJ Projection table'!O59</f>
        <v>286</v>
      </c>
      <c r="K14" s="5">
        <f>'TRJ Projection table'!P59</f>
        <v>245</v>
      </c>
      <c r="L14" s="5">
        <f>'TRJ Projection table'!Q59</f>
        <v>170</v>
      </c>
      <c r="M14" s="5">
        <f>'TRJ Projection table'!R59</f>
        <v>100</v>
      </c>
      <c r="N14" s="5">
        <f>'TRJ Projection table'!S59</f>
        <v>80</v>
      </c>
      <c r="O14" s="5">
        <f>'TRJ Projection table'!T59</f>
        <v>70</v>
      </c>
      <c r="P14" s="5">
        <f>'TRJ Projection table'!U59</f>
        <v>50</v>
      </c>
      <c r="Q14" s="5">
        <f>'TRJ Projection table'!V59</f>
        <v>91</v>
      </c>
      <c r="R14" s="5">
        <f>'TRJ Projection table'!W59</f>
        <v>28</v>
      </c>
      <c r="S14" s="5">
        <f>'TRJ Projection table'!X59</f>
        <v>0</v>
      </c>
      <c r="T14" s="5">
        <f>'TRJ Projection table'!Y59</f>
        <v>0</v>
      </c>
      <c r="U14" s="5">
        <f>'TRJ Projection table'!Z59</f>
        <v>0</v>
      </c>
      <c r="V14" s="35">
        <f t="shared" ref="V14:V18" si="2">SUM(C14:U14)</f>
        <v>2114</v>
      </c>
      <c r="W14" s="2"/>
    </row>
    <row r="15" spans="1:23" s="13" customFormat="1" ht="25.5" customHeight="1" x14ac:dyDescent="0.2">
      <c r="A15" s="8" t="s">
        <v>33</v>
      </c>
      <c r="B15" s="5">
        <v>0</v>
      </c>
      <c r="C15" s="34">
        <f>'TRJ Projection table'!H65</f>
        <v>0</v>
      </c>
      <c r="D15" s="34">
        <f>'TRJ Projection table'!I65</f>
        <v>0</v>
      </c>
      <c r="E15" s="34">
        <f>'TRJ Projection table'!J65</f>
        <v>0</v>
      </c>
      <c r="F15" s="34">
        <f>'TRJ Projection table'!K65</f>
        <v>0</v>
      </c>
      <c r="G15" s="34">
        <f>'TRJ Projection table'!L65</f>
        <v>0</v>
      </c>
      <c r="H15" s="34">
        <f>'TRJ Projection table'!M65</f>
        <v>0</v>
      </c>
      <c r="I15" s="34">
        <f>'TRJ Projection table'!N65</f>
        <v>27.777777777777779</v>
      </c>
      <c r="J15" s="34">
        <f>'TRJ Projection table'!O65</f>
        <v>66.666666666666671</v>
      </c>
      <c r="K15" s="34">
        <f>'TRJ Projection table'!P65</f>
        <v>0</v>
      </c>
      <c r="L15" s="34">
        <f>'TRJ Projection table'!Q65</f>
        <v>0</v>
      </c>
      <c r="M15" s="34">
        <f>'TRJ Projection table'!R65</f>
        <v>0</v>
      </c>
      <c r="N15" s="34">
        <f>'TRJ Projection table'!S65</f>
        <v>33.333333333333336</v>
      </c>
      <c r="O15" s="34">
        <f>'TRJ Projection table'!T65</f>
        <v>0</v>
      </c>
      <c r="P15" s="34">
        <f>'TRJ Projection table'!U65</f>
        <v>0</v>
      </c>
      <c r="Q15" s="34">
        <f>'TRJ Projection table'!V65</f>
        <v>0</v>
      </c>
      <c r="R15" s="34">
        <f>'TRJ Projection table'!W65</f>
        <v>0</v>
      </c>
      <c r="S15" s="34">
        <f>'TRJ Projection table'!X65</f>
        <v>0</v>
      </c>
      <c r="T15" s="34">
        <f>'TRJ Projection table'!Y65</f>
        <v>0</v>
      </c>
      <c r="U15" s="34">
        <f>'TRJ Projection table'!Z65</f>
        <v>0</v>
      </c>
      <c r="V15" s="35">
        <f t="shared" si="2"/>
        <v>127.7777777777778</v>
      </c>
      <c r="W15" s="2"/>
    </row>
    <row r="16" spans="1:23" s="13" customFormat="1" ht="20.100000000000001" customHeight="1" x14ac:dyDescent="0.2">
      <c r="A16" s="5" t="s">
        <v>34</v>
      </c>
      <c r="B16" s="5">
        <v>0</v>
      </c>
      <c r="C16" s="17">
        <f>'TRJ Projection table'!H72</f>
        <v>0</v>
      </c>
      <c r="D16" s="17">
        <f>'TRJ Projection table'!I72</f>
        <v>7</v>
      </c>
      <c r="E16" s="17">
        <f>'TRJ Projection table'!J72</f>
        <v>9</v>
      </c>
      <c r="F16" s="17">
        <f>'TRJ Projection table'!K72</f>
        <v>0</v>
      </c>
      <c r="G16" s="17">
        <f>'TRJ Projection table'!L72</f>
        <v>0</v>
      </c>
      <c r="H16" s="17">
        <f>'TRJ Projection table'!M72</f>
        <v>0</v>
      </c>
      <c r="I16" s="17">
        <f>'TRJ Projection table'!N72</f>
        <v>0</v>
      </c>
      <c r="J16" s="17">
        <f>'TRJ Projection table'!O72</f>
        <v>27</v>
      </c>
      <c r="K16" s="17">
        <f>'TRJ Projection table'!P72</f>
        <v>0</v>
      </c>
      <c r="L16" s="17">
        <f>'TRJ Projection table'!Q72</f>
        <v>0</v>
      </c>
      <c r="M16" s="17">
        <f>'TRJ Projection table'!R72</f>
        <v>0</v>
      </c>
      <c r="N16" s="17">
        <f>'TRJ Projection table'!S72</f>
        <v>0</v>
      </c>
      <c r="O16" s="17">
        <f>'TRJ Projection table'!T72</f>
        <v>0</v>
      </c>
      <c r="P16" s="17">
        <f>'TRJ Projection table'!U72</f>
        <v>0</v>
      </c>
      <c r="Q16" s="17">
        <f>'TRJ Projection table'!V72</f>
        <v>0</v>
      </c>
      <c r="R16" s="17">
        <f>'TRJ Projection table'!W72</f>
        <v>0</v>
      </c>
      <c r="S16" s="17">
        <f>'TRJ Projection table'!X72</f>
        <v>0</v>
      </c>
      <c r="T16" s="17">
        <f>'TRJ Projection table'!Y72</f>
        <v>0</v>
      </c>
      <c r="U16" s="17">
        <f>'TRJ Projection table'!Z72</f>
        <v>0</v>
      </c>
      <c r="V16" s="35">
        <f t="shared" si="2"/>
        <v>43</v>
      </c>
      <c r="W16" s="2"/>
    </row>
    <row r="17" spans="1:23" s="13" customFormat="1" ht="20.100000000000001" customHeight="1" x14ac:dyDescent="0.2">
      <c r="A17" s="5" t="s">
        <v>35</v>
      </c>
      <c r="B17" s="5">
        <v>0</v>
      </c>
      <c r="C17" s="17">
        <f>'TRJ Projection table'!H80</f>
        <v>0</v>
      </c>
      <c r="D17" s="17">
        <f>'TRJ Projection table'!I80</f>
        <v>0</v>
      </c>
      <c r="E17" s="17">
        <f>'TRJ Projection table'!J80</f>
        <v>0</v>
      </c>
      <c r="F17" s="17">
        <f>'TRJ Projection table'!K80</f>
        <v>0</v>
      </c>
      <c r="G17" s="17">
        <f>'TRJ Projection table'!L80</f>
        <v>0</v>
      </c>
      <c r="H17" s="17">
        <f>'TRJ Projection table'!M80</f>
        <v>0</v>
      </c>
      <c r="I17" s="17">
        <f>'TRJ Projection table'!N80</f>
        <v>54</v>
      </c>
      <c r="J17" s="17">
        <f>'TRJ Projection table'!O80</f>
        <v>127</v>
      </c>
      <c r="K17" s="17">
        <f>'TRJ Projection table'!P80</f>
        <v>100</v>
      </c>
      <c r="L17" s="17">
        <f>'TRJ Projection table'!Q80</f>
        <v>232</v>
      </c>
      <c r="M17" s="17">
        <f>'TRJ Projection table'!R80</f>
        <v>246</v>
      </c>
      <c r="N17" s="17">
        <f>'TRJ Projection table'!S80</f>
        <v>250</v>
      </c>
      <c r="O17" s="17">
        <f>'TRJ Projection table'!T80</f>
        <v>250</v>
      </c>
      <c r="P17" s="17">
        <f>'TRJ Projection table'!U80</f>
        <v>321</v>
      </c>
      <c r="Q17" s="17">
        <f>'TRJ Projection table'!V80</f>
        <v>300</v>
      </c>
      <c r="R17" s="17">
        <f>'TRJ Projection table'!W80</f>
        <v>300</v>
      </c>
      <c r="S17" s="17">
        <f>'TRJ Projection table'!X80</f>
        <v>250</v>
      </c>
      <c r="T17" s="17">
        <f>'TRJ Projection table'!Y80</f>
        <v>250</v>
      </c>
      <c r="U17" s="17">
        <f>'TRJ Projection table'!Z80</f>
        <v>150</v>
      </c>
      <c r="V17" s="35">
        <f t="shared" si="2"/>
        <v>2830</v>
      </c>
      <c r="W17" s="2"/>
    </row>
    <row r="18" spans="1:23" s="13" customFormat="1" ht="20.100000000000001" customHeight="1" x14ac:dyDescent="0.2">
      <c r="A18" s="5" t="s">
        <v>36</v>
      </c>
      <c r="B18" s="5">
        <v>0</v>
      </c>
      <c r="C18" s="17">
        <f>'TRJ Projection table'!H83</f>
        <v>0</v>
      </c>
      <c r="D18" s="17">
        <f>'TRJ Projection table'!I83</f>
        <v>0</v>
      </c>
      <c r="E18" s="17">
        <f>'TRJ Projection table'!J83</f>
        <v>0</v>
      </c>
      <c r="F18" s="17">
        <f>'TRJ Projection table'!K83</f>
        <v>85</v>
      </c>
      <c r="G18" s="17">
        <f>'TRJ Projection table'!L83</f>
        <v>85</v>
      </c>
      <c r="H18" s="17">
        <f>'TRJ Projection table'!M83</f>
        <v>85</v>
      </c>
      <c r="I18" s="17">
        <f>'TRJ Projection table'!N83</f>
        <v>85</v>
      </c>
      <c r="J18" s="17">
        <f>'TRJ Projection table'!O83</f>
        <v>85</v>
      </c>
      <c r="K18" s="17">
        <f>'TRJ Projection table'!P83</f>
        <v>85</v>
      </c>
      <c r="L18" s="17">
        <f>'TRJ Projection table'!Q83</f>
        <v>85</v>
      </c>
      <c r="M18" s="17">
        <f>'TRJ Projection table'!R83</f>
        <v>85</v>
      </c>
      <c r="N18" s="17">
        <f>'TRJ Projection table'!S83</f>
        <v>85</v>
      </c>
      <c r="O18" s="17">
        <f>'TRJ Projection table'!T83</f>
        <v>85</v>
      </c>
      <c r="P18" s="17">
        <f>'TRJ Projection table'!U83</f>
        <v>85</v>
      </c>
      <c r="Q18" s="17">
        <f>'TRJ Projection table'!V83</f>
        <v>85</v>
      </c>
      <c r="R18" s="17">
        <f>'TRJ Projection table'!W83</f>
        <v>85</v>
      </c>
      <c r="S18" s="17">
        <f>'TRJ Projection table'!X83</f>
        <v>85</v>
      </c>
      <c r="T18" s="17">
        <f>'TRJ Projection table'!Y83</f>
        <v>85</v>
      </c>
      <c r="U18" s="17">
        <f>'TRJ Projection table'!Z83</f>
        <v>85</v>
      </c>
      <c r="V18" s="35">
        <f t="shared" si="2"/>
        <v>1360</v>
      </c>
      <c r="W18" s="2"/>
    </row>
    <row r="19" spans="1:23" ht="20.100000000000001" customHeight="1" x14ac:dyDescent="0.25">
      <c r="A19" s="238" t="s">
        <v>37</v>
      </c>
      <c r="B19" s="238">
        <f>SUM(B10:B18)</f>
        <v>368</v>
      </c>
      <c r="C19" s="238">
        <f t="shared" ref="C19:U19" si="3">SUM(C11:C18)</f>
        <v>419.46666666666664</v>
      </c>
      <c r="D19" s="238">
        <f t="shared" si="3"/>
        <v>338.11111111111109</v>
      </c>
      <c r="E19" s="238">
        <f t="shared" si="3"/>
        <v>354.55555555555554</v>
      </c>
      <c r="F19" s="238">
        <f t="shared" si="3"/>
        <v>409</v>
      </c>
      <c r="G19" s="238">
        <f t="shared" si="3"/>
        <v>353</v>
      </c>
      <c r="H19" s="238">
        <f t="shared" si="3"/>
        <v>357</v>
      </c>
      <c r="I19" s="238">
        <f t="shared" si="3"/>
        <v>484.77777777777777</v>
      </c>
      <c r="J19" s="238">
        <f t="shared" si="3"/>
        <v>621.66666666666674</v>
      </c>
      <c r="K19" s="238">
        <f t="shared" si="3"/>
        <v>430</v>
      </c>
      <c r="L19" s="238">
        <f t="shared" si="3"/>
        <v>487</v>
      </c>
      <c r="M19" s="238">
        <f t="shared" si="3"/>
        <v>431</v>
      </c>
      <c r="N19" s="238">
        <f t="shared" si="3"/>
        <v>453.33333333333337</v>
      </c>
      <c r="O19" s="238">
        <f t="shared" si="3"/>
        <v>405</v>
      </c>
      <c r="P19" s="238">
        <f t="shared" si="3"/>
        <v>456</v>
      </c>
      <c r="Q19" s="238">
        <f t="shared" si="3"/>
        <v>476</v>
      </c>
      <c r="R19" s="238">
        <f t="shared" si="3"/>
        <v>413</v>
      </c>
      <c r="S19" s="238">
        <f t="shared" si="3"/>
        <v>335</v>
      </c>
      <c r="T19" s="238">
        <f t="shared" si="3"/>
        <v>335</v>
      </c>
      <c r="U19" s="238">
        <f t="shared" si="3"/>
        <v>235</v>
      </c>
      <c r="V19" s="238">
        <f>SUM(B19:U19)</f>
        <v>8161.9111111111106</v>
      </c>
      <c r="W19" s="2"/>
    </row>
    <row r="20" spans="1:23" ht="20.100000000000001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s="13" customFormat="1" ht="20.100000000000001" customHeight="1" x14ac:dyDescent="0.2">
      <c r="A21" s="18" t="s">
        <v>38</v>
      </c>
      <c r="B21" s="63">
        <f>B19</f>
        <v>368</v>
      </c>
      <c r="C21" s="63">
        <f>SUM(B21+C19)</f>
        <v>787.4666666666667</v>
      </c>
      <c r="D21" s="63">
        <f t="shared" ref="D21:U21" si="4">SUM(C21+D19)</f>
        <v>1125.5777777777778</v>
      </c>
      <c r="E21" s="63">
        <f t="shared" si="4"/>
        <v>1480.1333333333332</v>
      </c>
      <c r="F21" s="63">
        <f t="shared" si="4"/>
        <v>1889.1333333333332</v>
      </c>
      <c r="G21" s="63">
        <f t="shared" si="4"/>
        <v>2242.1333333333332</v>
      </c>
      <c r="H21" s="63">
        <f t="shared" si="4"/>
        <v>2599.1333333333332</v>
      </c>
      <c r="I21" s="63">
        <f t="shared" si="4"/>
        <v>3083.911111111111</v>
      </c>
      <c r="J21" s="63">
        <f t="shared" si="4"/>
        <v>3705.5777777777776</v>
      </c>
      <c r="K21" s="63">
        <f t="shared" si="4"/>
        <v>4135.5777777777776</v>
      </c>
      <c r="L21" s="63">
        <f t="shared" si="4"/>
        <v>4622.5777777777776</v>
      </c>
      <c r="M21" s="63">
        <f t="shared" si="4"/>
        <v>5053.5777777777776</v>
      </c>
      <c r="N21" s="63">
        <f t="shared" si="4"/>
        <v>5506.9111111111106</v>
      </c>
      <c r="O21" s="63">
        <f t="shared" si="4"/>
        <v>5911.9111111111106</v>
      </c>
      <c r="P21" s="63">
        <f t="shared" si="4"/>
        <v>6367.9111111111106</v>
      </c>
      <c r="Q21" s="63">
        <f t="shared" si="4"/>
        <v>6843.9111111111106</v>
      </c>
      <c r="R21" s="63">
        <f t="shared" si="4"/>
        <v>7256.9111111111106</v>
      </c>
      <c r="S21" s="63">
        <f t="shared" si="4"/>
        <v>7591.9111111111106</v>
      </c>
      <c r="T21" s="63">
        <f t="shared" si="4"/>
        <v>7926.9111111111106</v>
      </c>
      <c r="U21" s="63">
        <f t="shared" si="4"/>
        <v>8161.9111111111106</v>
      </c>
      <c r="V21" s="2"/>
    </row>
    <row r="22" spans="1:23" s="13" customFormat="1" ht="20.100000000000001" customHeight="1" x14ac:dyDescent="0.2">
      <c r="A22" s="74" t="s">
        <v>39</v>
      </c>
      <c r="B22" s="75">
        <f t="shared" ref="B22:U22" si="5">SUM(B21-B5)</f>
        <v>-506</v>
      </c>
      <c r="C22" s="75">
        <f t="shared" si="5"/>
        <v>-978.5333333333333</v>
      </c>
      <c r="D22" s="75">
        <f t="shared" si="5"/>
        <v>-1532.4222222222222</v>
      </c>
      <c r="E22" s="75">
        <f t="shared" si="5"/>
        <v>-2069.8666666666668</v>
      </c>
      <c r="F22" s="75">
        <f t="shared" si="5"/>
        <v>-2552.8666666666668</v>
      </c>
      <c r="G22" s="75">
        <f t="shared" si="5"/>
        <v>-3091.8666666666668</v>
      </c>
      <c r="H22" s="75">
        <f t="shared" si="5"/>
        <v>-3626.8666666666668</v>
      </c>
      <c r="I22" s="75">
        <f t="shared" si="5"/>
        <v>-4034.088888888889</v>
      </c>
      <c r="J22" s="75">
        <f t="shared" si="5"/>
        <v>-4304.4222222222224</v>
      </c>
      <c r="K22" s="75">
        <f t="shared" si="5"/>
        <v>-4766.4222222222224</v>
      </c>
      <c r="L22" s="75">
        <f t="shared" si="5"/>
        <v>-5171.4222222222224</v>
      </c>
      <c r="M22" s="75">
        <f t="shared" si="5"/>
        <v>-5632.4222222222224</v>
      </c>
      <c r="N22" s="75">
        <f t="shared" si="5"/>
        <v>-6071.0888888888894</v>
      </c>
      <c r="O22" s="75">
        <f t="shared" si="5"/>
        <v>-6558.0888888888894</v>
      </c>
      <c r="P22" s="75">
        <f t="shared" si="5"/>
        <v>-6994.0888888888894</v>
      </c>
      <c r="Q22" s="75">
        <f t="shared" si="5"/>
        <v>-7410.0888888888894</v>
      </c>
      <c r="R22" s="75">
        <f t="shared" si="5"/>
        <v>-7889.0888888888894</v>
      </c>
      <c r="S22" s="75">
        <f t="shared" si="5"/>
        <v>-8446.0888888888894</v>
      </c>
      <c r="T22" s="75">
        <f t="shared" si="5"/>
        <v>-9003.0888888888894</v>
      </c>
      <c r="U22" s="75">
        <f t="shared" si="5"/>
        <v>-9660.0888888888894</v>
      </c>
      <c r="V22" s="2"/>
    </row>
    <row r="23" spans="1:23" x14ac:dyDescent="0.25">
      <c r="A23" s="240" t="s">
        <v>40</v>
      </c>
      <c r="B23" s="240">
        <f t="shared" ref="B23:U23" si="6">SUM(B21-B7)</f>
        <v>-23</v>
      </c>
      <c r="C23" s="240">
        <f t="shared" si="6"/>
        <v>35.466666666666697</v>
      </c>
      <c r="D23" s="240">
        <f t="shared" si="6"/>
        <v>12.577777777777783</v>
      </c>
      <c r="E23" s="240">
        <f t="shared" si="6"/>
        <v>6.1333333333332121</v>
      </c>
      <c r="F23" s="240">
        <f t="shared" si="6"/>
        <v>54.133333333333212</v>
      </c>
      <c r="G23" s="240">
        <f t="shared" si="6"/>
        <v>46.133333333333212</v>
      </c>
      <c r="H23" s="240">
        <f t="shared" si="6"/>
        <v>42.133333333333212</v>
      </c>
      <c r="I23" s="240">
        <f t="shared" si="6"/>
        <v>165.91111111111104</v>
      </c>
      <c r="J23" s="240">
        <f t="shared" si="6"/>
        <v>426.57777777777756</v>
      </c>
      <c r="K23" s="240">
        <f t="shared" si="6"/>
        <v>495.57777777777756</v>
      </c>
      <c r="L23" s="240">
        <f t="shared" si="6"/>
        <v>621.57777777777756</v>
      </c>
      <c r="M23" s="240">
        <f t="shared" si="6"/>
        <v>691.57777777777756</v>
      </c>
      <c r="N23" s="240">
        <f t="shared" si="6"/>
        <v>783.91111111111059</v>
      </c>
      <c r="O23" s="240">
        <f t="shared" si="6"/>
        <v>827.91111111111059</v>
      </c>
      <c r="P23" s="240">
        <f t="shared" si="6"/>
        <v>922.91111111111059</v>
      </c>
      <c r="Q23" s="240">
        <f t="shared" si="6"/>
        <v>1037.9111111111106</v>
      </c>
      <c r="R23" s="240">
        <f t="shared" si="6"/>
        <v>1089.9111111111106</v>
      </c>
      <c r="S23" s="240">
        <f t="shared" si="6"/>
        <v>1063.9111111111106</v>
      </c>
      <c r="T23" s="240">
        <f t="shared" si="6"/>
        <v>1037.9111111111106</v>
      </c>
      <c r="U23" s="240">
        <f t="shared" si="6"/>
        <v>911.91111111111059</v>
      </c>
    </row>
  </sheetData>
  <sheetProtection algorithmName="SHA-512" hashValue="zhpy2VyJkYTdRDU7YnoGo+S1h2tOPSe5SQxJVFp8kMVaxoqswn0XUGkkcr2jClVI5tjG51+wp4TO/8X0ifqJRA==" saltValue="ov79mTaC35+1R1K8BEUEtw==" spinCount="100000" sheet="1" objects="1" scenarios="1"/>
  <phoneticPr fontId="1" type="noConversion"/>
  <pageMargins left="0.7" right="0.7" top="0.75" bottom="0.75" header="0.3" footer="0.3"/>
  <pageSetup paperSize="9" orientation="portrait" r:id="rId1"/>
  <ignoredErrors>
    <ignoredError sqref="V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E08A-682D-41AA-A1F4-B2A175A7430D}">
  <dimension ref="A1:AF159"/>
  <sheetViews>
    <sheetView zoomScale="60" zoomScaleNormal="60" workbookViewId="0">
      <pane ySplit="1" topLeftCell="A2" activePane="bottomLeft" state="frozen"/>
      <selection pane="bottomLeft" activeCell="AB61" sqref="AB61"/>
    </sheetView>
  </sheetViews>
  <sheetFormatPr defaultRowHeight="15" x14ac:dyDescent="0.25"/>
  <cols>
    <col min="1" max="1" width="11.42578125" customWidth="1"/>
    <col min="2" max="2" width="54.140625" customWidth="1"/>
    <col min="3" max="3" width="20.28515625" customWidth="1"/>
    <col min="4" max="4" width="21.5703125" customWidth="1"/>
    <col min="5" max="5" width="28" customWidth="1"/>
    <col min="6" max="6" width="20.85546875" customWidth="1"/>
    <col min="7" max="7" width="16.42578125" style="195" customWidth="1"/>
    <col min="8" max="10" width="10.7109375" customWidth="1"/>
    <col min="11" max="11" width="11.140625" customWidth="1"/>
    <col min="12" max="12" width="10.7109375" style="118" customWidth="1"/>
    <col min="13" max="17" width="10.7109375" customWidth="1"/>
    <col min="18" max="18" width="10.7109375" style="117" customWidth="1"/>
    <col min="19" max="21" width="10.7109375" customWidth="1"/>
    <col min="22" max="22" width="10.7109375" style="118" customWidth="1"/>
    <col min="23" max="25" width="10.7109375" customWidth="1"/>
    <col min="26" max="26" width="10.7109375" style="118" customWidth="1"/>
    <col min="27" max="27" width="12.28515625" style="118" customWidth="1"/>
    <col min="28" max="28" width="10.7109375" style="12" customWidth="1"/>
  </cols>
  <sheetData>
    <row r="1" spans="1:28" ht="50.25" customHeight="1" x14ac:dyDescent="0.25">
      <c r="A1" s="3" t="s">
        <v>41</v>
      </c>
      <c r="B1" s="4" t="s">
        <v>42</v>
      </c>
      <c r="C1" s="4" t="s">
        <v>43</v>
      </c>
      <c r="D1" s="4" t="s">
        <v>44</v>
      </c>
      <c r="E1" s="4" t="s">
        <v>45</v>
      </c>
      <c r="F1" s="245" t="s">
        <v>46</v>
      </c>
      <c r="G1" s="246" t="s">
        <v>47</v>
      </c>
      <c r="H1" s="97" t="s">
        <v>2</v>
      </c>
      <c r="I1" s="96" t="s">
        <v>3</v>
      </c>
      <c r="J1" s="96" t="s">
        <v>4</v>
      </c>
      <c r="K1" s="96" t="s">
        <v>5</v>
      </c>
      <c r="L1" s="106" t="s">
        <v>6</v>
      </c>
      <c r="M1" s="97" t="s">
        <v>7</v>
      </c>
      <c r="N1" s="96" t="s">
        <v>8</v>
      </c>
      <c r="O1" s="96" t="s">
        <v>9</v>
      </c>
      <c r="P1" s="96" t="s">
        <v>10</v>
      </c>
      <c r="Q1" s="130" t="s">
        <v>11</v>
      </c>
      <c r="R1" s="105" t="s">
        <v>12</v>
      </c>
      <c r="S1" s="96" t="s">
        <v>13</v>
      </c>
      <c r="T1" s="96" t="s">
        <v>14</v>
      </c>
      <c r="U1" s="96" t="s">
        <v>15</v>
      </c>
      <c r="V1" s="106" t="s">
        <v>16</v>
      </c>
      <c r="W1" s="97" t="s">
        <v>17</v>
      </c>
      <c r="X1" s="96" t="s">
        <v>18</v>
      </c>
      <c r="Y1" s="96" t="s">
        <v>19</v>
      </c>
      <c r="Z1" s="106" t="s">
        <v>20</v>
      </c>
      <c r="AA1" s="145" t="s">
        <v>21</v>
      </c>
      <c r="AB1" s="140" t="s">
        <v>48</v>
      </c>
    </row>
    <row r="2" spans="1:28" s="2" customFormat="1" ht="20.100000000000001" customHeight="1" x14ac:dyDescent="0.2">
      <c r="A2" s="248" t="s">
        <v>49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</row>
    <row r="3" spans="1:28" s="2" customFormat="1" ht="20.100000000000001" customHeight="1" x14ac:dyDescent="0.2">
      <c r="A3" s="250" t="s">
        <v>50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</row>
    <row r="4" spans="1:28" s="2" customFormat="1" ht="20.100000000000001" customHeight="1" x14ac:dyDescent="0.2">
      <c r="A4" s="79"/>
      <c r="B4" s="5" t="s">
        <v>51</v>
      </c>
      <c r="C4" s="5" t="s">
        <v>52</v>
      </c>
      <c r="D4" s="5" t="s">
        <v>53</v>
      </c>
      <c r="E4" s="55" t="s">
        <v>54</v>
      </c>
      <c r="F4" s="34">
        <v>82</v>
      </c>
      <c r="G4" s="22">
        <v>108</v>
      </c>
      <c r="H4" s="46">
        <v>82</v>
      </c>
      <c r="I4" s="5"/>
      <c r="J4" s="5"/>
      <c r="K4" s="5"/>
      <c r="L4" s="127"/>
      <c r="M4" s="46"/>
      <c r="N4" s="5"/>
      <c r="O4" s="5"/>
      <c r="P4" s="5"/>
      <c r="Q4" s="55"/>
      <c r="R4" s="137"/>
      <c r="S4" s="5"/>
      <c r="T4" s="5"/>
      <c r="U4" s="5"/>
      <c r="V4" s="127"/>
      <c r="W4" s="46"/>
      <c r="X4" s="5"/>
      <c r="Y4" s="5"/>
      <c r="Z4" s="127"/>
      <c r="AA4" s="146">
        <f t="shared" ref="AA4:AA12" si="0">SUM(H4:Z4)</f>
        <v>82</v>
      </c>
      <c r="AB4" s="141"/>
    </row>
    <row r="5" spans="1:28" s="2" customFormat="1" ht="20.100000000000001" customHeight="1" x14ac:dyDescent="0.2">
      <c r="A5" s="79"/>
      <c r="B5" s="5" t="s">
        <v>55</v>
      </c>
      <c r="C5" s="5" t="s">
        <v>56</v>
      </c>
      <c r="D5" s="5" t="s">
        <v>53</v>
      </c>
      <c r="E5" s="55" t="s">
        <v>57</v>
      </c>
      <c r="F5" s="34">
        <v>70</v>
      </c>
      <c r="G5" s="22"/>
      <c r="H5" s="46">
        <v>3</v>
      </c>
      <c r="I5" s="5">
        <v>48</v>
      </c>
      <c r="J5" s="5">
        <v>19</v>
      </c>
      <c r="K5" s="5"/>
      <c r="L5" s="127"/>
      <c r="M5" s="46"/>
      <c r="N5" s="5"/>
      <c r="O5" s="5"/>
      <c r="P5" s="5"/>
      <c r="Q5" s="55"/>
      <c r="R5" s="137"/>
      <c r="S5" s="5"/>
      <c r="T5" s="5"/>
      <c r="U5" s="5"/>
      <c r="V5" s="127"/>
      <c r="W5" s="46"/>
      <c r="X5" s="5"/>
      <c r="Y5" s="5"/>
      <c r="Z5" s="127"/>
      <c r="AA5" s="146">
        <f t="shared" si="0"/>
        <v>70</v>
      </c>
      <c r="AB5" s="141"/>
    </row>
    <row r="6" spans="1:28" s="2" customFormat="1" ht="20.100000000000001" customHeight="1" x14ac:dyDescent="0.2">
      <c r="A6" s="79"/>
      <c r="B6" s="5" t="s">
        <v>58</v>
      </c>
      <c r="C6" s="5" t="s">
        <v>52</v>
      </c>
      <c r="D6" s="5" t="s">
        <v>59</v>
      </c>
      <c r="E6" s="55" t="s">
        <v>60</v>
      </c>
      <c r="F6" s="34">
        <v>128</v>
      </c>
      <c r="G6" s="22">
        <v>67</v>
      </c>
      <c r="H6" s="46">
        <v>40</v>
      </c>
      <c r="I6" s="5">
        <v>45</v>
      </c>
      <c r="J6" s="5">
        <v>43</v>
      </c>
      <c r="K6" s="5"/>
      <c r="L6" s="127"/>
      <c r="M6" s="46"/>
      <c r="N6" s="5"/>
      <c r="O6" s="5"/>
      <c r="P6" s="5"/>
      <c r="Q6" s="55"/>
      <c r="R6" s="137"/>
      <c r="S6" s="5"/>
      <c r="T6" s="5"/>
      <c r="U6" s="5"/>
      <c r="V6" s="127"/>
      <c r="W6" s="46"/>
      <c r="X6" s="5"/>
      <c r="Y6" s="5"/>
      <c r="Z6" s="127"/>
      <c r="AA6" s="146">
        <f t="shared" si="0"/>
        <v>128</v>
      </c>
      <c r="AB6" s="141"/>
    </row>
    <row r="7" spans="1:28" s="2" customFormat="1" ht="20.100000000000001" customHeight="1" x14ac:dyDescent="0.2">
      <c r="A7" s="79"/>
      <c r="B7" s="5" t="s">
        <v>61</v>
      </c>
      <c r="C7" s="5" t="s">
        <v>52</v>
      </c>
      <c r="D7" s="5" t="s">
        <v>59</v>
      </c>
      <c r="E7" s="55" t="s">
        <v>62</v>
      </c>
      <c r="F7" s="34">
        <v>43</v>
      </c>
      <c r="G7" s="22"/>
      <c r="H7" s="46">
        <v>43</v>
      </c>
      <c r="I7" s="5"/>
      <c r="J7" s="5"/>
      <c r="K7" s="5"/>
      <c r="L7" s="127"/>
      <c r="M7" s="46"/>
      <c r="N7" s="5"/>
      <c r="O7" s="5"/>
      <c r="P7" s="5"/>
      <c r="Q7" s="55"/>
      <c r="R7" s="137"/>
      <c r="S7" s="5"/>
      <c r="T7" s="5"/>
      <c r="U7" s="5"/>
      <c r="V7" s="127"/>
      <c r="W7" s="46"/>
      <c r="X7" s="5"/>
      <c r="Y7" s="5"/>
      <c r="Z7" s="127"/>
      <c r="AA7" s="146">
        <f t="shared" si="0"/>
        <v>43</v>
      </c>
      <c r="AB7" s="141"/>
    </row>
    <row r="8" spans="1:28" s="2" customFormat="1" ht="20.100000000000001" customHeight="1" x14ac:dyDescent="0.2">
      <c r="A8" s="79"/>
      <c r="B8" s="5" t="s">
        <v>63</v>
      </c>
      <c r="C8" s="5" t="s">
        <v>52</v>
      </c>
      <c r="D8" s="5" t="s">
        <v>64</v>
      </c>
      <c r="E8" s="55" t="s">
        <v>65</v>
      </c>
      <c r="F8" s="34">
        <v>64</v>
      </c>
      <c r="G8" s="22">
        <v>34</v>
      </c>
      <c r="H8" s="46">
        <v>34</v>
      </c>
      <c r="I8" s="5">
        <v>30</v>
      </c>
      <c r="J8" s="5"/>
      <c r="K8" s="5"/>
      <c r="L8" s="127"/>
      <c r="M8" s="46"/>
      <c r="N8" s="5"/>
      <c r="O8" s="5"/>
      <c r="P8" s="5"/>
      <c r="Q8" s="55"/>
      <c r="R8" s="137"/>
      <c r="S8" s="5"/>
      <c r="T8" s="5"/>
      <c r="U8" s="5"/>
      <c r="V8" s="127"/>
      <c r="W8" s="46"/>
      <c r="X8" s="5"/>
      <c r="Y8" s="5"/>
      <c r="Z8" s="127"/>
      <c r="AA8" s="146">
        <f t="shared" si="0"/>
        <v>64</v>
      </c>
      <c r="AB8" s="141">
        <v>1</v>
      </c>
    </row>
    <row r="9" spans="1:28" s="2" customFormat="1" ht="20.100000000000001" customHeight="1" x14ac:dyDescent="0.2">
      <c r="A9" s="79"/>
      <c r="B9" s="5" t="s">
        <v>66</v>
      </c>
      <c r="C9" s="5" t="s">
        <v>67</v>
      </c>
      <c r="D9" s="5" t="s">
        <v>64</v>
      </c>
      <c r="E9" s="45" t="s">
        <v>68</v>
      </c>
      <c r="F9" s="34">
        <v>44</v>
      </c>
      <c r="G9" s="22"/>
      <c r="H9" s="157">
        <v>24</v>
      </c>
      <c r="I9" s="5">
        <v>20</v>
      </c>
      <c r="J9" s="5"/>
      <c r="K9" s="5"/>
      <c r="L9" s="127"/>
      <c r="M9" s="46"/>
      <c r="N9" s="5"/>
      <c r="O9" s="5"/>
      <c r="P9" s="5"/>
      <c r="Q9" s="55"/>
      <c r="R9" s="137"/>
      <c r="S9" s="5"/>
      <c r="T9" s="5"/>
      <c r="U9" s="5"/>
      <c r="V9" s="127"/>
      <c r="W9" s="46"/>
      <c r="X9" s="5"/>
      <c r="Y9" s="5"/>
      <c r="Z9" s="127"/>
      <c r="AA9" s="146">
        <f t="shared" si="0"/>
        <v>44</v>
      </c>
      <c r="AB9" s="141"/>
    </row>
    <row r="10" spans="1:28" s="2" customFormat="1" ht="20.100000000000001" customHeight="1" x14ac:dyDescent="0.2">
      <c r="A10" s="79"/>
      <c r="B10" s="5" t="s">
        <v>69</v>
      </c>
      <c r="C10" s="5" t="s">
        <v>70</v>
      </c>
      <c r="D10" s="5" t="s">
        <v>64</v>
      </c>
      <c r="E10" s="55" t="s">
        <v>71</v>
      </c>
      <c r="F10" s="34">
        <v>31</v>
      </c>
      <c r="G10" s="22"/>
      <c r="H10" s="46"/>
      <c r="I10" s="46">
        <v>31</v>
      </c>
      <c r="J10" s="5"/>
      <c r="K10" s="5"/>
      <c r="L10" s="127"/>
      <c r="M10" s="46"/>
      <c r="N10" s="5"/>
      <c r="O10" s="5"/>
      <c r="P10" s="5"/>
      <c r="Q10" s="55"/>
      <c r="R10" s="137"/>
      <c r="S10" s="5"/>
      <c r="T10" s="5"/>
      <c r="U10" s="5"/>
      <c r="V10" s="127"/>
      <c r="W10" s="46"/>
      <c r="X10" s="5"/>
      <c r="Y10" s="5"/>
      <c r="Z10" s="127"/>
      <c r="AA10" s="146">
        <f t="shared" si="0"/>
        <v>31</v>
      </c>
      <c r="AB10" s="141"/>
    </row>
    <row r="11" spans="1:28" s="2" customFormat="1" ht="20.100000000000001" customHeight="1" x14ac:dyDescent="0.2">
      <c r="A11" s="79"/>
      <c r="B11" s="5" t="s">
        <v>72</v>
      </c>
      <c r="C11" s="5" t="s">
        <v>70</v>
      </c>
      <c r="D11" s="5" t="s">
        <v>64</v>
      </c>
      <c r="E11" s="55" t="s">
        <v>73</v>
      </c>
      <c r="F11" s="34">
        <v>20</v>
      </c>
      <c r="G11" s="22"/>
      <c r="H11" s="212"/>
      <c r="I11" s="5">
        <v>10</v>
      </c>
      <c r="J11" s="5">
        <v>10</v>
      </c>
      <c r="K11" s="5"/>
      <c r="L11" s="127"/>
      <c r="M11" s="46"/>
      <c r="N11" s="5"/>
      <c r="O11" s="5"/>
      <c r="P11" s="5"/>
      <c r="Q11" s="55"/>
      <c r="R11" s="137"/>
      <c r="S11" s="5"/>
      <c r="T11" s="5"/>
      <c r="U11" s="5"/>
      <c r="V11" s="127"/>
      <c r="W11" s="46"/>
      <c r="X11" s="5"/>
      <c r="Y11" s="5"/>
      <c r="Z11" s="127"/>
      <c r="AA11" s="146">
        <f t="shared" si="0"/>
        <v>20</v>
      </c>
      <c r="AB11" s="141"/>
    </row>
    <row r="12" spans="1:28" s="2" customFormat="1" ht="20.100000000000001" customHeight="1" x14ac:dyDescent="0.2">
      <c r="A12" s="79"/>
      <c r="B12" s="5" t="s">
        <v>74</v>
      </c>
      <c r="C12" s="5" t="s">
        <v>67</v>
      </c>
      <c r="D12" s="5" t="s">
        <v>64</v>
      </c>
      <c r="E12" s="55" t="s">
        <v>75</v>
      </c>
      <c r="F12" s="34">
        <v>18</v>
      </c>
      <c r="G12" s="22"/>
      <c r="H12" s="46"/>
      <c r="I12" s="5">
        <v>18</v>
      </c>
      <c r="J12" s="5"/>
      <c r="K12" s="5"/>
      <c r="L12" s="127"/>
      <c r="M12" s="46"/>
      <c r="N12" s="5"/>
      <c r="O12" s="5"/>
      <c r="P12" s="5"/>
      <c r="Q12" s="55"/>
      <c r="R12" s="137"/>
      <c r="S12" s="5"/>
      <c r="T12" s="5"/>
      <c r="U12" s="5"/>
      <c r="V12" s="127"/>
      <c r="W12" s="46"/>
      <c r="X12" s="5"/>
      <c r="Y12" s="5"/>
      <c r="Z12" s="127"/>
      <c r="AA12" s="146">
        <f t="shared" si="0"/>
        <v>18</v>
      </c>
      <c r="AB12" s="141"/>
    </row>
    <row r="13" spans="1:28" s="2" customFormat="1" ht="20.100000000000001" customHeight="1" x14ac:dyDescent="0.2">
      <c r="A13" s="291" t="s">
        <v>76</v>
      </c>
      <c r="B13" s="291" t="s">
        <v>77</v>
      </c>
      <c r="C13" s="5" t="s">
        <v>52</v>
      </c>
      <c r="D13" s="5" t="s">
        <v>78</v>
      </c>
      <c r="E13" s="55" t="s">
        <v>79</v>
      </c>
      <c r="F13" s="34">
        <v>44</v>
      </c>
      <c r="G13" s="22"/>
      <c r="H13" s="46"/>
      <c r="I13" s="5">
        <v>10</v>
      </c>
      <c r="J13" s="5">
        <v>34</v>
      </c>
      <c r="K13" s="5"/>
      <c r="L13" s="127"/>
      <c r="M13" s="46"/>
      <c r="N13" s="5"/>
      <c r="O13" s="5"/>
      <c r="P13" s="5"/>
      <c r="Q13" s="55"/>
      <c r="R13" s="137"/>
      <c r="S13" s="5"/>
      <c r="T13" s="5"/>
      <c r="U13" s="5"/>
      <c r="V13" s="127"/>
      <c r="W13" s="46"/>
      <c r="X13" s="5"/>
      <c r="Y13" s="5"/>
      <c r="Z13" s="127"/>
      <c r="AA13" s="146">
        <f t="shared" ref="AA13:AA19" si="1">SUM(H13:Z13)</f>
        <v>44</v>
      </c>
      <c r="AB13" s="141"/>
    </row>
    <row r="14" spans="1:28" s="2" customFormat="1" ht="20.100000000000001" customHeight="1" x14ac:dyDescent="0.2">
      <c r="A14" s="291" t="s">
        <v>80</v>
      </c>
      <c r="B14" s="294" t="s">
        <v>81</v>
      </c>
      <c r="C14" s="5" t="s">
        <v>56</v>
      </c>
      <c r="D14" s="5" t="s">
        <v>53</v>
      </c>
      <c r="E14" s="55" t="s">
        <v>82</v>
      </c>
      <c r="F14" s="34">
        <v>61</v>
      </c>
      <c r="G14" s="22"/>
      <c r="H14" s="46"/>
      <c r="I14" s="5">
        <v>20</v>
      </c>
      <c r="J14" s="5">
        <v>41</v>
      </c>
      <c r="K14" s="5"/>
      <c r="L14" s="127"/>
      <c r="M14" s="46"/>
      <c r="N14" s="5"/>
      <c r="O14" s="5"/>
      <c r="P14" s="5"/>
      <c r="Q14" s="55"/>
      <c r="R14" s="137"/>
      <c r="S14" s="5"/>
      <c r="T14" s="5"/>
      <c r="U14" s="5"/>
      <c r="V14" s="127"/>
      <c r="W14" s="46"/>
      <c r="X14" s="5"/>
      <c r="Y14" s="5"/>
      <c r="Z14" s="127"/>
      <c r="AA14" s="146">
        <f t="shared" si="1"/>
        <v>61</v>
      </c>
      <c r="AB14" s="141"/>
    </row>
    <row r="15" spans="1:28" ht="20.100000000000001" customHeight="1" x14ac:dyDescent="0.25">
      <c r="A15" s="291" t="s">
        <v>83</v>
      </c>
      <c r="B15" s="291" t="s">
        <v>84</v>
      </c>
      <c r="C15" s="5" t="s">
        <v>56</v>
      </c>
      <c r="D15" s="5" t="s">
        <v>53</v>
      </c>
      <c r="E15" s="55" t="s">
        <v>85</v>
      </c>
      <c r="F15" s="34">
        <v>43</v>
      </c>
      <c r="G15" s="22"/>
      <c r="H15" s="46"/>
      <c r="I15" s="5">
        <v>20</v>
      </c>
      <c r="J15" s="5">
        <v>23</v>
      </c>
      <c r="K15" s="5"/>
      <c r="L15" s="127"/>
      <c r="M15" s="46"/>
      <c r="N15" s="5"/>
      <c r="O15" s="5"/>
      <c r="P15" s="5"/>
      <c r="Q15" s="55"/>
      <c r="R15" s="137"/>
      <c r="S15" s="5"/>
      <c r="T15" s="5"/>
      <c r="U15" s="5"/>
      <c r="V15" s="127"/>
      <c r="W15" s="46"/>
      <c r="X15" s="5"/>
      <c r="Y15" s="5"/>
      <c r="Z15" s="127"/>
      <c r="AA15" s="146">
        <f t="shared" si="1"/>
        <v>43</v>
      </c>
      <c r="AB15" s="202"/>
    </row>
    <row r="16" spans="1:28" s="2" customFormat="1" ht="20.100000000000001" customHeight="1" x14ac:dyDescent="0.2">
      <c r="A16" s="291" t="s">
        <v>86</v>
      </c>
      <c r="B16" s="291" t="s">
        <v>87</v>
      </c>
      <c r="C16" s="5" t="s">
        <v>56</v>
      </c>
      <c r="D16" s="5" t="s">
        <v>88</v>
      </c>
      <c r="E16" s="55" t="s">
        <v>89</v>
      </c>
      <c r="F16" s="34">
        <v>100</v>
      </c>
      <c r="G16" s="22"/>
      <c r="H16" s="46"/>
      <c r="I16" s="5"/>
      <c r="J16" s="5"/>
      <c r="K16" s="5"/>
      <c r="L16" s="127"/>
      <c r="M16" s="46">
        <v>20</v>
      </c>
      <c r="N16" s="5">
        <v>50</v>
      </c>
      <c r="O16" s="5">
        <v>30</v>
      </c>
      <c r="P16" s="5"/>
      <c r="Q16" s="55"/>
      <c r="R16" s="137"/>
      <c r="S16" s="5"/>
      <c r="T16" s="5"/>
      <c r="U16" s="5"/>
      <c r="V16" s="127"/>
      <c r="W16" s="46"/>
      <c r="X16" s="5"/>
      <c r="Y16" s="5"/>
      <c r="Z16" s="127"/>
      <c r="AA16" s="146">
        <f t="shared" si="1"/>
        <v>100</v>
      </c>
      <c r="AB16" s="141"/>
    </row>
    <row r="17" spans="1:32" s="2" customFormat="1" ht="20.100000000000001" customHeight="1" x14ac:dyDescent="0.2">
      <c r="A17" s="291" t="s">
        <v>90</v>
      </c>
      <c r="B17" s="291" t="s">
        <v>91</v>
      </c>
      <c r="C17" s="5" t="s">
        <v>56</v>
      </c>
      <c r="D17" s="5" t="s">
        <v>88</v>
      </c>
      <c r="E17" s="55" t="s">
        <v>92</v>
      </c>
      <c r="F17" s="34">
        <v>73</v>
      </c>
      <c r="G17" s="22"/>
      <c r="H17" s="46"/>
      <c r="I17" s="5"/>
      <c r="J17" s="5">
        <v>73</v>
      </c>
      <c r="K17" s="5"/>
      <c r="L17" s="127"/>
      <c r="M17" s="46"/>
      <c r="N17" s="5"/>
      <c r="O17" s="5"/>
      <c r="P17" s="5"/>
      <c r="Q17" s="55"/>
      <c r="R17" s="137"/>
      <c r="S17" s="5"/>
      <c r="T17" s="5"/>
      <c r="U17" s="5"/>
      <c r="V17" s="127"/>
      <c r="W17" s="46"/>
      <c r="X17" s="5"/>
      <c r="Y17" s="5"/>
      <c r="Z17" s="127"/>
      <c r="AA17" s="146">
        <f t="shared" si="1"/>
        <v>73</v>
      </c>
      <c r="AB17" s="141"/>
    </row>
    <row r="18" spans="1:32" s="43" customFormat="1" ht="20.100000000000001" customHeight="1" x14ac:dyDescent="0.2">
      <c r="A18" s="291" t="s">
        <v>93</v>
      </c>
      <c r="B18" s="291" t="s">
        <v>94</v>
      </c>
      <c r="C18" s="5" t="s">
        <v>56</v>
      </c>
      <c r="D18" s="5" t="s">
        <v>64</v>
      </c>
      <c r="E18" s="55" t="s">
        <v>95</v>
      </c>
      <c r="F18" s="34">
        <v>190</v>
      </c>
      <c r="G18" s="22"/>
      <c r="H18" s="46"/>
      <c r="I18" s="5"/>
      <c r="J18" s="5"/>
      <c r="K18" s="5">
        <v>48</v>
      </c>
      <c r="L18" s="127">
        <v>48</v>
      </c>
      <c r="M18" s="46">
        <v>48</v>
      </c>
      <c r="N18" s="5">
        <v>41</v>
      </c>
      <c r="O18" s="5"/>
      <c r="P18" s="5"/>
      <c r="Q18" s="55"/>
      <c r="R18" s="137"/>
      <c r="S18" s="5">
        <v>5</v>
      </c>
      <c r="T18" s="5"/>
      <c r="U18" s="5"/>
      <c r="V18" s="127"/>
      <c r="W18" s="46"/>
      <c r="X18" s="5"/>
      <c r="Y18" s="5"/>
      <c r="Z18" s="127"/>
      <c r="AA18" s="146">
        <f t="shared" si="1"/>
        <v>190</v>
      </c>
      <c r="AB18" s="141"/>
      <c r="AC18" s="2"/>
      <c r="AD18" s="2"/>
      <c r="AE18" s="2"/>
      <c r="AF18" s="2"/>
    </row>
    <row r="19" spans="1:32" s="2" customFormat="1" ht="20.100000000000001" customHeight="1" thickBot="1" x14ac:dyDescent="0.25">
      <c r="A19" s="5"/>
      <c r="B19" s="5" t="s">
        <v>96</v>
      </c>
      <c r="C19" s="5" t="s">
        <v>52</v>
      </c>
      <c r="D19" s="5" t="s">
        <v>64</v>
      </c>
      <c r="E19" s="55" t="s">
        <v>97</v>
      </c>
      <c r="F19" s="34">
        <v>13</v>
      </c>
      <c r="G19" s="22"/>
      <c r="H19" s="157"/>
      <c r="I19" s="18">
        <v>13</v>
      </c>
      <c r="J19" s="18"/>
      <c r="K19" s="18"/>
      <c r="L19" s="156"/>
      <c r="M19" s="157"/>
      <c r="N19" s="18"/>
      <c r="O19" s="18"/>
      <c r="P19" s="18"/>
      <c r="Q19" s="20"/>
      <c r="R19" s="158"/>
      <c r="S19" s="18"/>
      <c r="T19" s="18"/>
      <c r="U19" s="18"/>
      <c r="V19" s="156"/>
      <c r="W19" s="157"/>
      <c r="X19" s="18"/>
      <c r="Y19" s="18"/>
      <c r="Z19" s="156"/>
      <c r="AA19" s="159">
        <f t="shared" si="1"/>
        <v>13</v>
      </c>
      <c r="AB19" s="141"/>
    </row>
    <row r="20" spans="1:32" s="2" customFormat="1" ht="20.100000000000001" customHeight="1" thickBot="1" x14ac:dyDescent="0.25">
      <c r="A20" s="79" t="s">
        <v>98</v>
      </c>
      <c r="B20" s="58"/>
      <c r="C20" s="58"/>
      <c r="D20" s="58"/>
      <c r="E20" s="58"/>
      <c r="F20" s="35">
        <f>SUM(F4:F19)</f>
        <v>1024</v>
      </c>
      <c r="G20" s="5"/>
      <c r="H20" s="176">
        <f>SUM(H4:H19)</f>
        <v>226</v>
      </c>
      <c r="I20" s="174">
        <f>SUM(I4:I19)</f>
        <v>265</v>
      </c>
      <c r="J20" s="174">
        <f>SUM(J4:J19)</f>
        <v>243</v>
      </c>
      <c r="K20" s="174">
        <f t="shared" ref="K20:Z20" si="2">SUM(K4:K19)</f>
        <v>48</v>
      </c>
      <c r="L20" s="175">
        <f t="shared" si="2"/>
        <v>48</v>
      </c>
      <c r="M20" s="176">
        <f t="shared" si="2"/>
        <v>68</v>
      </c>
      <c r="N20" s="174">
        <f t="shared" si="2"/>
        <v>91</v>
      </c>
      <c r="O20" s="174">
        <f t="shared" si="2"/>
        <v>30</v>
      </c>
      <c r="P20" s="174">
        <f t="shared" si="2"/>
        <v>0</v>
      </c>
      <c r="Q20" s="177">
        <f t="shared" si="2"/>
        <v>0</v>
      </c>
      <c r="R20" s="173">
        <f t="shared" si="2"/>
        <v>0</v>
      </c>
      <c r="S20" s="174">
        <f t="shared" si="2"/>
        <v>5</v>
      </c>
      <c r="T20" s="174">
        <f t="shared" si="2"/>
        <v>0</v>
      </c>
      <c r="U20" s="174">
        <f t="shared" si="2"/>
        <v>0</v>
      </c>
      <c r="V20" s="175">
        <f t="shared" si="2"/>
        <v>0</v>
      </c>
      <c r="W20" s="176">
        <f t="shared" si="2"/>
        <v>0</v>
      </c>
      <c r="X20" s="174">
        <f t="shared" si="2"/>
        <v>0</v>
      </c>
      <c r="Y20" s="174">
        <f t="shared" si="2"/>
        <v>0</v>
      </c>
      <c r="Z20" s="175">
        <f t="shared" si="2"/>
        <v>0</v>
      </c>
      <c r="AA20" s="178">
        <f>SUM(H20:Z20)</f>
        <v>1024</v>
      </c>
      <c r="AB20" s="191"/>
    </row>
    <row r="21" spans="1:32" s="2" customFormat="1" ht="20.100000000000001" customHeight="1" x14ac:dyDescent="0.2">
      <c r="A21" s="79" t="s">
        <v>99</v>
      </c>
      <c r="B21" s="58"/>
      <c r="C21" s="58"/>
      <c r="D21" s="58"/>
      <c r="E21" s="58"/>
      <c r="F21" s="35">
        <f>SUM(F20*0.85)</f>
        <v>870.4</v>
      </c>
      <c r="G21" s="88"/>
      <c r="H21" s="88"/>
      <c r="I21" s="88"/>
      <c r="J21" s="88"/>
      <c r="K21" s="88"/>
      <c r="L21" s="161"/>
      <c r="M21" s="88"/>
      <c r="N21" s="88"/>
      <c r="O21" s="88"/>
      <c r="P21" s="88"/>
      <c r="Q21" s="88"/>
      <c r="R21" s="160"/>
      <c r="S21" s="88"/>
      <c r="T21" s="88"/>
      <c r="U21" s="88"/>
      <c r="V21" s="161"/>
      <c r="W21" s="88"/>
      <c r="X21" s="88"/>
      <c r="Y21" s="88"/>
      <c r="Z21" s="161"/>
      <c r="AA21" s="162"/>
      <c r="AB21" s="137"/>
    </row>
    <row r="22" spans="1:32" s="2" customFormat="1" ht="20.100000000000001" customHeight="1" x14ac:dyDescent="0.2">
      <c r="A22" s="80"/>
      <c r="B22" s="58"/>
      <c r="C22" s="58"/>
      <c r="D22" s="58"/>
      <c r="E22" s="58"/>
      <c r="F22" s="222"/>
      <c r="G22" s="88"/>
      <c r="H22" s="88"/>
      <c r="I22" s="88"/>
      <c r="J22" s="88"/>
      <c r="K22" s="88"/>
      <c r="L22" s="161"/>
      <c r="M22" s="88"/>
      <c r="N22" s="88"/>
      <c r="O22" s="88"/>
      <c r="P22" s="88"/>
      <c r="Q22" s="88"/>
      <c r="R22" s="160"/>
      <c r="S22" s="88"/>
      <c r="T22" s="88"/>
      <c r="U22" s="88"/>
      <c r="V22" s="161"/>
      <c r="W22" s="88"/>
      <c r="X22" s="88"/>
      <c r="Y22" s="88"/>
      <c r="Z22" s="161"/>
      <c r="AA22" s="162"/>
      <c r="AB22" s="137"/>
    </row>
    <row r="23" spans="1:32" s="2" customFormat="1" ht="19.5" customHeight="1" x14ac:dyDescent="0.2">
      <c r="A23" s="250" t="s">
        <v>100</v>
      </c>
      <c r="B23" s="252"/>
      <c r="C23" s="252"/>
      <c r="D23" s="252"/>
      <c r="E23" s="252"/>
      <c r="F23" s="253"/>
      <c r="G23" s="254"/>
      <c r="H23" s="252"/>
      <c r="I23" s="252"/>
      <c r="J23" s="252"/>
      <c r="K23" s="252"/>
      <c r="L23" s="255"/>
      <c r="M23" s="252"/>
      <c r="N23" s="252"/>
      <c r="O23" s="252"/>
      <c r="P23" s="252"/>
      <c r="Q23" s="252"/>
      <c r="R23" s="256"/>
      <c r="S23" s="252"/>
      <c r="T23" s="252"/>
      <c r="U23" s="252"/>
      <c r="V23" s="255"/>
      <c r="W23" s="252"/>
      <c r="X23" s="252"/>
      <c r="Y23" s="252"/>
      <c r="Z23" s="255"/>
      <c r="AA23" s="255"/>
      <c r="AB23" s="306"/>
    </row>
    <row r="24" spans="1:32" s="2" customFormat="1" ht="20.100000000000001" customHeight="1" thickBot="1" x14ac:dyDescent="0.25">
      <c r="A24" s="5"/>
      <c r="B24" s="327" t="s">
        <v>101</v>
      </c>
      <c r="C24" s="328"/>
      <c r="D24" s="328"/>
      <c r="E24" s="328"/>
      <c r="F24" s="34">
        <f>'TRJ Small site commitments'!S123*0.95</f>
        <v>136.79999999999998</v>
      </c>
      <c r="G24" s="85"/>
      <c r="H24" s="164">
        <f>F24</f>
        <v>136.79999999999998</v>
      </c>
      <c r="I24" s="63"/>
      <c r="J24" s="63"/>
      <c r="K24" s="63"/>
      <c r="L24" s="156"/>
      <c r="M24" s="164"/>
      <c r="N24" s="63"/>
      <c r="O24" s="63"/>
      <c r="P24" s="63"/>
      <c r="Q24" s="165"/>
      <c r="R24" s="166"/>
      <c r="S24" s="63"/>
      <c r="T24" s="63"/>
      <c r="U24" s="63"/>
      <c r="V24" s="167"/>
      <c r="W24" s="164"/>
      <c r="X24" s="63"/>
      <c r="Y24" s="63"/>
      <c r="Z24" s="167"/>
      <c r="AA24" s="168">
        <f>SUM(H24:Z24)</f>
        <v>136.79999999999998</v>
      </c>
      <c r="AB24" s="307"/>
    </row>
    <row r="25" spans="1:32" s="2" customFormat="1" ht="20.100000000000001" customHeight="1" thickBot="1" x14ac:dyDescent="0.25">
      <c r="A25" s="79" t="s">
        <v>102</v>
      </c>
      <c r="B25" s="58"/>
      <c r="C25" s="58"/>
      <c r="D25" s="58"/>
      <c r="E25" s="58"/>
      <c r="F25" s="35">
        <f>F24</f>
        <v>136.79999999999998</v>
      </c>
      <c r="G25" s="35"/>
      <c r="H25" s="176">
        <f>H24</f>
        <v>136.79999999999998</v>
      </c>
      <c r="I25" s="257"/>
      <c r="J25" s="257"/>
      <c r="K25" s="257"/>
      <c r="L25" s="258"/>
      <c r="M25" s="259"/>
      <c r="N25" s="257"/>
      <c r="O25" s="257"/>
      <c r="P25" s="257"/>
      <c r="Q25" s="260"/>
      <c r="R25" s="261"/>
      <c r="S25" s="257"/>
      <c r="T25" s="257"/>
      <c r="U25" s="257"/>
      <c r="V25" s="258"/>
      <c r="W25" s="259"/>
      <c r="X25" s="257"/>
      <c r="Y25" s="257"/>
      <c r="Z25" s="260"/>
      <c r="AA25" s="178">
        <f>AA24</f>
        <v>136.79999999999998</v>
      </c>
      <c r="AB25" s="308"/>
    </row>
    <row r="26" spans="1:32" s="2" customFormat="1" ht="17.25" customHeight="1" x14ac:dyDescent="0.2">
      <c r="A26" s="45"/>
      <c r="B26" s="262"/>
      <c r="C26" s="262"/>
      <c r="D26" s="262"/>
      <c r="E26" s="263"/>
      <c r="F26" s="264"/>
      <c r="G26" s="264"/>
      <c r="H26" s="263"/>
      <c r="I26" s="263"/>
      <c r="J26" s="263"/>
      <c r="K26" s="263"/>
      <c r="L26" s="265"/>
      <c r="M26" s="263"/>
      <c r="N26" s="263"/>
      <c r="O26" s="263"/>
      <c r="P26" s="263"/>
      <c r="Q26" s="263"/>
      <c r="R26" s="266"/>
      <c r="S26" s="263"/>
      <c r="T26" s="263"/>
      <c r="U26" s="263"/>
      <c r="V26" s="265"/>
      <c r="W26" s="263"/>
      <c r="X26" s="263"/>
      <c r="Y26" s="263"/>
      <c r="Z26" s="265"/>
      <c r="AA26" s="265"/>
      <c r="AB26" s="309"/>
    </row>
    <row r="27" spans="1:32" s="2" customFormat="1" ht="21.75" customHeight="1" x14ac:dyDescent="0.2">
      <c r="A27" s="250" t="s">
        <v>31</v>
      </c>
      <c r="B27" s="267"/>
      <c r="C27" s="252"/>
      <c r="D27" s="252"/>
      <c r="E27" s="252"/>
      <c r="F27" s="252"/>
      <c r="G27" s="252"/>
      <c r="H27" s="252"/>
      <c r="I27" s="252"/>
      <c r="J27" s="252"/>
      <c r="K27" s="252"/>
      <c r="L27" s="255"/>
      <c r="M27" s="252"/>
      <c r="N27" s="252"/>
      <c r="O27" s="252"/>
      <c r="P27" s="252"/>
      <c r="Q27" s="252"/>
      <c r="R27" s="256"/>
      <c r="S27" s="252"/>
      <c r="T27" s="252"/>
      <c r="U27" s="252"/>
      <c r="V27" s="255"/>
      <c r="W27" s="252"/>
      <c r="X27" s="252"/>
      <c r="Y27" s="252"/>
      <c r="Z27" s="255"/>
      <c r="AA27" s="255"/>
      <c r="AB27" s="306"/>
    </row>
    <row r="28" spans="1:32" s="2" customFormat="1" ht="21.75" customHeight="1" x14ac:dyDescent="0.2">
      <c r="A28" s="268"/>
      <c r="B28" s="32" t="s">
        <v>103</v>
      </c>
      <c r="C28" s="5" t="s">
        <v>52</v>
      </c>
      <c r="D28" s="5" t="s">
        <v>53</v>
      </c>
      <c r="E28" s="55" t="s">
        <v>104</v>
      </c>
      <c r="F28" s="34">
        <v>78</v>
      </c>
      <c r="G28" s="22"/>
      <c r="H28" s="5">
        <v>78</v>
      </c>
      <c r="I28" s="5"/>
      <c r="J28" s="5"/>
      <c r="K28" s="5"/>
      <c r="L28" s="154"/>
      <c r="M28" s="46"/>
      <c r="N28" s="5"/>
      <c r="O28" s="5"/>
      <c r="P28" s="5"/>
      <c r="Q28" s="55"/>
      <c r="R28" s="137"/>
      <c r="S28" s="5"/>
      <c r="T28" s="5"/>
      <c r="U28" s="5"/>
      <c r="V28" s="127"/>
      <c r="W28" s="46"/>
      <c r="X28" s="5"/>
      <c r="Y28" s="5"/>
      <c r="Z28" s="127"/>
      <c r="AA28" s="146">
        <f>SUM(H28:Z28)</f>
        <v>78</v>
      </c>
      <c r="AB28" s="307"/>
    </row>
    <row r="29" spans="1:32" s="2" customFormat="1" ht="21.75" customHeight="1" x14ac:dyDescent="0.2">
      <c r="A29" s="268"/>
      <c r="B29" s="32" t="s">
        <v>51</v>
      </c>
      <c r="C29" s="32" t="s">
        <v>56</v>
      </c>
      <c r="D29" s="5" t="s">
        <v>53</v>
      </c>
      <c r="E29" s="55" t="s">
        <v>105</v>
      </c>
      <c r="F29" s="34">
        <v>71</v>
      </c>
      <c r="G29" s="22"/>
      <c r="H29" s="5"/>
      <c r="I29" s="5">
        <v>71</v>
      </c>
      <c r="J29" s="5"/>
      <c r="K29" s="5"/>
      <c r="L29" s="154"/>
      <c r="M29" s="46"/>
      <c r="N29" s="5"/>
      <c r="O29" s="5"/>
      <c r="P29" s="5"/>
      <c r="Q29" s="55"/>
      <c r="R29" s="137"/>
      <c r="S29" s="5"/>
      <c r="T29" s="5"/>
      <c r="U29" s="5"/>
      <c r="V29" s="127"/>
      <c r="W29" s="46"/>
      <c r="X29" s="5"/>
      <c r="Y29" s="5"/>
      <c r="Z29" s="127"/>
      <c r="AA29" s="146">
        <f>SUM(H29:Z29)</f>
        <v>71</v>
      </c>
      <c r="AB29" s="143"/>
    </row>
    <row r="30" spans="1:32" s="2" customFormat="1" ht="21.75" customHeight="1" x14ac:dyDescent="0.2">
      <c r="A30" s="268"/>
      <c r="B30" s="32" t="s">
        <v>106</v>
      </c>
      <c r="C30" s="5" t="s">
        <v>52</v>
      </c>
      <c r="D30" s="5" t="s">
        <v>53</v>
      </c>
      <c r="E30" s="55" t="s">
        <v>107</v>
      </c>
      <c r="F30" s="34">
        <v>8</v>
      </c>
      <c r="G30" s="22"/>
      <c r="H30" s="5">
        <v>8</v>
      </c>
      <c r="I30" s="5"/>
      <c r="J30" s="5"/>
      <c r="K30" s="5"/>
      <c r="L30" s="154"/>
      <c r="M30" s="46"/>
      <c r="N30" s="5"/>
      <c r="O30" s="5"/>
      <c r="P30" s="5"/>
      <c r="Q30" s="55"/>
      <c r="R30" s="137"/>
      <c r="S30" s="5"/>
      <c r="T30" s="5"/>
      <c r="U30" s="5"/>
      <c r="V30" s="127"/>
      <c r="W30" s="46"/>
      <c r="X30" s="5"/>
      <c r="Y30" s="5"/>
      <c r="Z30" s="127"/>
      <c r="AA30" s="146">
        <f>SUM(H30:Z30)</f>
        <v>8</v>
      </c>
      <c r="AB30" s="143"/>
    </row>
    <row r="31" spans="1:32" s="2" customFormat="1" ht="20.100000000000001" customHeight="1" x14ac:dyDescent="0.2">
      <c r="A31" s="291" t="s">
        <v>108</v>
      </c>
      <c r="B31" s="292" t="s">
        <v>109</v>
      </c>
      <c r="C31" s="32" t="s">
        <v>52</v>
      </c>
      <c r="D31" s="32" t="s">
        <v>78</v>
      </c>
      <c r="E31" s="45" t="s">
        <v>110</v>
      </c>
      <c r="F31" s="34">
        <v>8</v>
      </c>
      <c r="G31" s="22"/>
      <c r="H31" s="5">
        <v>8</v>
      </c>
      <c r="I31" s="5"/>
      <c r="J31" s="5"/>
      <c r="K31" s="5"/>
      <c r="L31" s="154"/>
      <c r="M31" s="98"/>
      <c r="N31" s="32"/>
      <c r="O31" s="32"/>
      <c r="P31" s="32"/>
      <c r="Q31" s="71"/>
      <c r="R31" s="138"/>
      <c r="S31" s="32"/>
      <c r="T31" s="32"/>
      <c r="U31" s="32"/>
      <c r="V31" s="128"/>
      <c r="W31" s="98"/>
      <c r="X31" s="32"/>
      <c r="Y31" s="32"/>
      <c r="Z31" s="127"/>
      <c r="AA31" s="146">
        <f>SUM(H31:Z31)</f>
        <v>8</v>
      </c>
      <c r="AB31" s="143"/>
    </row>
    <row r="32" spans="1:32" s="2" customFormat="1" ht="20.100000000000001" customHeight="1" x14ac:dyDescent="0.2">
      <c r="A32" s="293" t="s">
        <v>111</v>
      </c>
      <c r="B32" s="292" t="s">
        <v>112</v>
      </c>
      <c r="C32" s="72" t="s">
        <v>52</v>
      </c>
      <c r="D32" s="8" t="s">
        <v>113</v>
      </c>
      <c r="E32" s="55" t="s">
        <v>114</v>
      </c>
      <c r="F32" s="34">
        <v>64</v>
      </c>
      <c r="G32" s="22"/>
      <c r="H32" s="5"/>
      <c r="I32" s="5"/>
      <c r="J32" s="5">
        <v>64</v>
      </c>
      <c r="K32" s="5"/>
      <c r="L32" s="154"/>
      <c r="M32" s="243"/>
      <c r="N32" s="72"/>
      <c r="O32" s="72"/>
      <c r="P32" s="72"/>
      <c r="Q32" s="194"/>
      <c r="R32" s="241"/>
      <c r="S32" s="72"/>
      <c r="T32" s="72"/>
      <c r="U32" s="72"/>
      <c r="V32" s="242"/>
      <c r="W32" s="243"/>
      <c r="X32" s="72"/>
      <c r="Y32" s="72"/>
      <c r="Z32" s="127"/>
      <c r="AA32" s="146">
        <f t="shared" ref="AA32:AA35" si="3">SUM(H32:Z32)</f>
        <v>64</v>
      </c>
      <c r="AB32" s="143"/>
    </row>
    <row r="33" spans="1:28" s="2" customFormat="1" ht="20.100000000000001" customHeight="1" x14ac:dyDescent="0.2">
      <c r="A33" s="291" t="s">
        <v>115</v>
      </c>
      <c r="B33" s="292" t="s">
        <v>116</v>
      </c>
      <c r="C33" s="5" t="s">
        <v>52</v>
      </c>
      <c r="D33" s="5" t="s">
        <v>53</v>
      </c>
      <c r="E33" s="55" t="s">
        <v>105</v>
      </c>
      <c r="F33" s="34">
        <v>48</v>
      </c>
      <c r="G33" s="22"/>
      <c r="H33" s="5"/>
      <c r="I33" s="5">
        <v>48</v>
      </c>
      <c r="J33" s="5"/>
      <c r="K33" s="5"/>
      <c r="L33" s="154"/>
      <c r="M33" s="46"/>
      <c r="N33" s="5"/>
      <c r="O33" s="5"/>
      <c r="P33" s="5"/>
      <c r="Q33" s="55"/>
      <c r="R33" s="137"/>
      <c r="S33" s="5"/>
      <c r="T33" s="5"/>
      <c r="U33" s="5"/>
      <c r="V33" s="127"/>
      <c r="W33" s="46"/>
      <c r="X33" s="5"/>
      <c r="Y33" s="5"/>
      <c r="Z33" s="127"/>
      <c r="AA33" s="146">
        <f t="shared" si="3"/>
        <v>48</v>
      </c>
      <c r="AB33" s="143"/>
    </row>
    <row r="34" spans="1:28" s="2" customFormat="1" ht="20.100000000000001" customHeight="1" x14ac:dyDescent="0.2">
      <c r="A34" s="5"/>
      <c r="B34" s="32" t="s">
        <v>117</v>
      </c>
      <c r="C34" s="5"/>
      <c r="D34" s="5" t="s">
        <v>59</v>
      </c>
      <c r="E34" s="55" t="s">
        <v>118</v>
      </c>
      <c r="F34" s="34">
        <v>5</v>
      </c>
      <c r="G34" s="22"/>
      <c r="H34" s="5">
        <v>5</v>
      </c>
      <c r="I34" s="5"/>
      <c r="J34" s="5"/>
      <c r="K34" s="5"/>
      <c r="L34" s="154"/>
      <c r="M34" s="46"/>
      <c r="N34" s="5"/>
      <c r="O34" s="5"/>
      <c r="P34" s="5"/>
      <c r="Q34" s="55"/>
      <c r="R34" s="137"/>
      <c r="S34" s="5"/>
      <c r="T34" s="5"/>
      <c r="U34" s="5"/>
      <c r="V34" s="127"/>
      <c r="W34" s="46"/>
      <c r="X34" s="5"/>
      <c r="Y34" s="5"/>
      <c r="Z34" s="127"/>
      <c r="AA34" s="146">
        <f t="shared" si="3"/>
        <v>5</v>
      </c>
      <c r="AB34" s="143"/>
    </row>
    <row r="35" spans="1:28" s="2" customFormat="1" ht="20.100000000000001" customHeight="1" x14ac:dyDescent="0.2">
      <c r="A35" s="5"/>
      <c r="B35" s="32" t="s">
        <v>119</v>
      </c>
      <c r="C35" s="5" t="s">
        <v>52</v>
      </c>
      <c r="D35" s="5" t="s">
        <v>59</v>
      </c>
      <c r="E35" s="55" t="s">
        <v>120</v>
      </c>
      <c r="F35" s="34">
        <v>3</v>
      </c>
      <c r="G35" s="22"/>
      <c r="H35" s="5">
        <v>3</v>
      </c>
      <c r="I35" s="5"/>
      <c r="J35" s="5"/>
      <c r="K35" s="5"/>
      <c r="L35" s="154"/>
      <c r="M35" s="46"/>
      <c r="N35" s="5"/>
      <c r="O35" s="5"/>
      <c r="P35" s="5"/>
      <c r="Q35" s="55"/>
      <c r="R35" s="137"/>
      <c r="S35" s="5"/>
      <c r="T35" s="5"/>
      <c r="U35" s="5"/>
      <c r="V35" s="127"/>
      <c r="W35" s="46"/>
      <c r="X35" s="5"/>
      <c r="Y35" s="5"/>
      <c r="Z35" s="127"/>
      <c r="AA35" s="146">
        <f t="shared" si="3"/>
        <v>3</v>
      </c>
      <c r="AB35" s="143"/>
    </row>
    <row r="36" spans="1:28" s="2" customFormat="1" ht="20.100000000000001" customHeight="1" thickBot="1" x14ac:dyDescent="0.25">
      <c r="A36" s="79" t="s">
        <v>121</v>
      </c>
      <c r="B36" s="71"/>
      <c r="C36" s="58"/>
      <c r="D36" s="58"/>
      <c r="E36" s="58"/>
      <c r="F36" s="35">
        <f>SUM(F28:F35)</f>
        <v>285</v>
      </c>
      <c r="G36" s="22"/>
      <c r="H36" s="198">
        <f>SUM(H28:H35)</f>
        <v>102</v>
      </c>
      <c r="I36" s="198">
        <f t="shared" ref="I36:Z36" si="4">SUM(I28:I35)</f>
        <v>119</v>
      </c>
      <c r="J36" s="198">
        <f t="shared" si="4"/>
        <v>64</v>
      </c>
      <c r="K36" s="198">
        <f t="shared" si="4"/>
        <v>0</v>
      </c>
      <c r="L36" s="199">
        <f t="shared" si="4"/>
        <v>0</v>
      </c>
      <c r="M36" s="200">
        <f t="shared" si="4"/>
        <v>0</v>
      </c>
      <c r="N36" s="198">
        <f t="shared" si="4"/>
        <v>0</v>
      </c>
      <c r="O36" s="198">
        <f t="shared" si="4"/>
        <v>0</v>
      </c>
      <c r="P36" s="198">
        <f t="shared" si="4"/>
        <v>0</v>
      </c>
      <c r="Q36" s="155">
        <f t="shared" si="4"/>
        <v>0</v>
      </c>
      <c r="R36" s="197">
        <f t="shared" si="4"/>
        <v>0</v>
      </c>
      <c r="S36" s="198">
        <f t="shared" si="4"/>
        <v>0</v>
      </c>
      <c r="T36" s="198">
        <f t="shared" si="4"/>
        <v>0</v>
      </c>
      <c r="U36" s="198">
        <f t="shared" si="4"/>
        <v>0</v>
      </c>
      <c r="V36" s="199">
        <f t="shared" si="4"/>
        <v>0</v>
      </c>
      <c r="W36" s="200">
        <f t="shared" si="4"/>
        <v>0</v>
      </c>
      <c r="X36" s="198">
        <f t="shared" si="4"/>
        <v>0</v>
      </c>
      <c r="Y36" s="198">
        <f t="shared" si="4"/>
        <v>0</v>
      </c>
      <c r="Z36" s="199">
        <f t="shared" si="4"/>
        <v>0</v>
      </c>
      <c r="AA36" s="201">
        <f>SUM(AA28:AA35)</f>
        <v>285</v>
      </c>
      <c r="AB36" s="143"/>
    </row>
    <row r="37" spans="1:28" s="2" customFormat="1" ht="20.100000000000001" customHeight="1" thickBot="1" x14ac:dyDescent="0.25">
      <c r="A37" s="79" t="s">
        <v>122</v>
      </c>
      <c r="B37" s="192"/>
      <c r="C37" s="58"/>
      <c r="D37" s="58"/>
      <c r="E37" s="58"/>
      <c r="F37" s="35">
        <f>F36/1.8</f>
        <v>158.33333333333334</v>
      </c>
      <c r="G37" s="5"/>
      <c r="H37" s="174">
        <f>SUM(H36/1.8)</f>
        <v>56.666666666666664</v>
      </c>
      <c r="I37" s="174">
        <f t="shared" ref="I37:Z37" si="5">SUM(I36/1.8)</f>
        <v>66.111111111111114</v>
      </c>
      <c r="J37" s="174">
        <f t="shared" si="5"/>
        <v>35.555555555555557</v>
      </c>
      <c r="K37" s="174">
        <f t="shared" si="5"/>
        <v>0</v>
      </c>
      <c r="L37" s="175">
        <f t="shared" si="5"/>
        <v>0</v>
      </c>
      <c r="M37" s="176">
        <f t="shared" si="5"/>
        <v>0</v>
      </c>
      <c r="N37" s="174">
        <f t="shared" si="5"/>
        <v>0</v>
      </c>
      <c r="O37" s="174">
        <f t="shared" si="5"/>
        <v>0</v>
      </c>
      <c r="P37" s="174">
        <f t="shared" si="5"/>
        <v>0</v>
      </c>
      <c r="Q37" s="177">
        <f t="shared" si="5"/>
        <v>0</v>
      </c>
      <c r="R37" s="173">
        <f t="shared" si="5"/>
        <v>0</v>
      </c>
      <c r="S37" s="174">
        <f t="shared" si="5"/>
        <v>0</v>
      </c>
      <c r="T37" s="174">
        <f t="shared" si="5"/>
        <v>0</v>
      </c>
      <c r="U37" s="174">
        <f t="shared" si="5"/>
        <v>0</v>
      </c>
      <c r="V37" s="175">
        <f t="shared" si="5"/>
        <v>0</v>
      </c>
      <c r="W37" s="176">
        <f t="shared" si="5"/>
        <v>0</v>
      </c>
      <c r="X37" s="174">
        <f t="shared" si="5"/>
        <v>0</v>
      </c>
      <c r="Y37" s="174">
        <f t="shared" si="5"/>
        <v>0</v>
      </c>
      <c r="Z37" s="175">
        <f t="shared" si="5"/>
        <v>0</v>
      </c>
      <c r="AA37" s="178">
        <f>SUM(H37:Z37)</f>
        <v>158.33333333333331</v>
      </c>
      <c r="AB37" s="178"/>
    </row>
    <row r="38" spans="1:28" s="2" customFormat="1" ht="16.5" customHeight="1" x14ac:dyDescent="0.2">
      <c r="A38" s="332" t="s">
        <v>123</v>
      </c>
      <c r="B38" s="333"/>
      <c r="C38" s="262"/>
      <c r="D38" s="262"/>
      <c r="E38" s="262"/>
      <c r="F38" s="35">
        <f>SUM(F37*0.85)</f>
        <v>134.58333333333334</v>
      </c>
      <c r="G38" s="263"/>
      <c r="H38" s="263"/>
      <c r="I38" s="263"/>
      <c r="J38" s="263"/>
      <c r="K38" s="263"/>
      <c r="L38" s="265"/>
      <c r="M38" s="263"/>
      <c r="N38" s="263"/>
      <c r="O38" s="263"/>
      <c r="P38" s="263"/>
      <c r="Q38" s="263"/>
      <c r="R38" s="266"/>
      <c r="S38" s="263"/>
      <c r="T38" s="263"/>
      <c r="U38" s="263"/>
      <c r="V38" s="265"/>
      <c r="W38" s="263"/>
      <c r="X38" s="263"/>
      <c r="Y38" s="263"/>
      <c r="Z38" s="265"/>
      <c r="AA38" s="265"/>
      <c r="AB38" s="144"/>
    </row>
    <row r="39" spans="1:28" s="2" customFormat="1" ht="16.5" customHeight="1" x14ac:dyDescent="0.25">
      <c r="A39" s="45"/>
      <c r="B39" s="44"/>
      <c r="C39" s="44"/>
      <c r="D39" s="44"/>
      <c r="E39" s="44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247"/>
    </row>
    <row r="40" spans="1:28" s="2" customFormat="1" ht="20.100000000000001" customHeight="1" x14ac:dyDescent="0.25">
      <c r="A40" s="274" t="s">
        <v>124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310"/>
    </row>
    <row r="41" spans="1:28" s="2" customFormat="1" ht="20.100000000000001" customHeight="1" x14ac:dyDescent="0.25">
      <c r="A41" s="334" t="s">
        <v>125</v>
      </c>
      <c r="B41" s="335"/>
      <c r="C41" s="89"/>
      <c r="D41" s="90"/>
      <c r="E41" s="196"/>
      <c r="F41" s="196"/>
      <c r="G41" s="196"/>
      <c r="H41" s="90"/>
      <c r="I41" s="89"/>
      <c r="J41" s="90"/>
      <c r="K41" s="89"/>
      <c r="L41" s="108"/>
      <c r="M41" s="90"/>
      <c r="N41" s="90"/>
      <c r="O41" s="89"/>
      <c r="P41" s="90"/>
      <c r="Q41" s="89"/>
      <c r="R41" s="107"/>
      <c r="S41" s="89"/>
      <c r="T41" s="90"/>
      <c r="U41" s="89"/>
      <c r="V41" s="108"/>
      <c r="W41" s="90"/>
      <c r="X41" s="90"/>
      <c r="Y41" s="89"/>
      <c r="Z41" s="108"/>
      <c r="AA41" s="108"/>
      <c r="AB41" s="311"/>
    </row>
    <row r="42" spans="1:28" s="2" customFormat="1" ht="20.100000000000001" customHeight="1" x14ac:dyDescent="0.25">
      <c r="A42" s="5" t="s">
        <v>126</v>
      </c>
      <c r="B42" s="5" t="s">
        <v>127</v>
      </c>
      <c r="C42" s="56" t="s">
        <v>56</v>
      </c>
      <c r="D42" s="5" t="s">
        <v>78</v>
      </c>
      <c r="E42" s="72" t="s">
        <v>128</v>
      </c>
      <c r="F42" s="5">
        <v>210</v>
      </c>
      <c r="G42" s="224"/>
      <c r="H42" s="103"/>
      <c r="I42" s="9"/>
      <c r="J42" s="9"/>
      <c r="K42" s="9"/>
      <c r="L42" s="40"/>
      <c r="M42" s="46"/>
      <c r="N42" s="5">
        <v>30</v>
      </c>
      <c r="O42" s="5">
        <v>50</v>
      </c>
      <c r="P42" s="5">
        <v>50</v>
      </c>
      <c r="Q42" s="55">
        <v>50</v>
      </c>
      <c r="R42" s="137">
        <v>30</v>
      </c>
      <c r="S42" s="5"/>
      <c r="T42" s="5"/>
      <c r="U42" s="5"/>
      <c r="V42" s="127"/>
      <c r="W42" s="46"/>
      <c r="X42" s="5"/>
      <c r="Y42" s="5"/>
      <c r="Z42" s="127"/>
      <c r="AA42" s="146">
        <f>SUM(H42:Z42)</f>
        <v>210</v>
      </c>
      <c r="AB42" s="142"/>
    </row>
    <row r="43" spans="1:28" ht="20.100000000000001" customHeight="1" x14ac:dyDescent="0.25">
      <c r="A43" s="5" t="s">
        <v>129</v>
      </c>
      <c r="B43" s="5" t="s">
        <v>130</v>
      </c>
      <c r="C43" s="56"/>
      <c r="D43" s="5" t="s">
        <v>78</v>
      </c>
      <c r="E43" s="72"/>
      <c r="F43" s="5">
        <v>50</v>
      </c>
      <c r="G43" s="224"/>
      <c r="H43" s="103"/>
      <c r="I43" s="9"/>
      <c r="J43" s="9"/>
      <c r="K43" s="9"/>
      <c r="L43" s="40"/>
      <c r="M43" s="46"/>
      <c r="N43" s="5"/>
      <c r="O43" s="5"/>
      <c r="P43" s="5"/>
      <c r="Q43" s="55"/>
      <c r="R43" s="137"/>
      <c r="S43" s="5">
        <v>30</v>
      </c>
      <c r="T43" s="5">
        <v>20</v>
      </c>
      <c r="U43" s="5"/>
      <c r="V43" s="127"/>
      <c r="W43" s="46"/>
      <c r="X43" s="5"/>
      <c r="Y43" s="5"/>
      <c r="Z43" s="127"/>
      <c r="AA43" s="146">
        <f>SUM(H43:Z43)</f>
        <v>50</v>
      </c>
      <c r="AB43" s="142"/>
    </row>
    <row r="44" spans="1:28" ht="20.100000000000001" customHeight="1" x14ac:dyDescent="0.25">
      <c r="A44" s="5" t="s">
        <v>131</v>
      </c>
      <c r="B44" s="5" t="s">
        <v>132</v>
      </c>
      <c r="C44" s="56"/>
      <c r="D44" s="5" t="s">
        <v>53</v>
      </c>
      <c r="E44" s="72"/>
      <c r="F44" s="5">
        <v>30</v>
      </c>
      <c r="G44" s="224"/>
      <c r="H44" s="103"/>
      <c r="I44" s="9"/>
      <c r="J44" s="9"/>
      <c r="K44" s="9"/>
      <c r="L44" s="40"/>
      <c r="M44" s="46"/>
      <c r="N44" s="5">
        <v>10</v>
      </c>
      <c r="O44" s="5"/>
      <c r="P44" s="5"/>
      <c r="Q44" s="55"/>
      <c r="R44" s="137"/>
      <c r="S44" s="5"/>
      <c r="T44" s="5"/>
      <c r="U44" s="5"/>
      <c r="V44" s="127">
        <v>20</v>
      </c>
      <c r="W44" s="46"/>
      <c r="X44" s="5"/>
      <c r="Y44" s="5"/>
      <c r="Z44" s="127"/>
      <c r="AA44" s="146">
        <f>SUM(H44:Z44)</f>
        <v>30</v>
      </c>
      <c r="AB44" s="142"/>
    </row>
    <row r="45" spans="1:28" ht="20.100000000000001" customHeight="1" x14ac:dyDescent="0.25">
      <c r="A45" s="5" t="s">
        <v>133</v>
      </c>
      <c r="B45" s="5" t="s">
        <v>134</v>
      </c>
      <c r="C45" s="56" t="s">
        <v>52</v>
      </c>
      <c r="D45" s="5" t="s">
        <v>53</v>
      </c>
      <c r="E45" s="72" t="s">
        <v>135</v>
      </c>
      <c r="F45" s="5">
        <v>184</v>
      </c>
      <c r="G45" s="224"/>
      <c r="H45" s="103"/>
      <c r="I45" s="9"/>
      <c r="J45" s="9"/>
      <c r="K45" s="9"/>
      <c r="L45" s="40"/>
      <c r="M45" s="46"/>
      <c r="N45" s="5">
        <v>14</v>
      </c>
      <c r="O45" s="5">
        <v>50</v>
      </c>
      <c r="P45" s="5">
        <v>50</v>
      </c>
      <c r="Q45" s="55">
        <v>50</v>
      </c>
      <c r="R45" s="137">
        <v>20</v>
      </c>
      <c r="S45" s="5"/>
      <c r="T45" s="5"/>
      <c r="U45" s="5"/>
      <c r="V45" s="127"/>
      <c r="W45" s="46"/>
      <c r="X45" s="5"/>
      <c r="Y45" s="5"/>
      <c r="Z45" s="127"/>
      <c r="AA45" s="146">
        <f>SUM(H45:Z45)</f>
        <v>184</v>
      </c>
      <c r="AB45" s="142"/>
    </row>
    <row r="46" spans="1:28" ht="20.100000000000001" customHeight="1" x14ac:dyDescent="0.25">
      <c r="A46" s="5" t="s">
        <v>136</v>
      </c>
      <c r="B46" s="5" t="s">
        <v>137</v>
      </c>
      <c r="C46" s="56"/>
      <c r="D46" s="5" t="s">
        <v>53</v>
      </c>
      <c r="E46" s="72"/>
      <c r="F46" s="5">
        <v>21</v>
      </c>
      <c r="G46" s="224"/>
      <c r="H46" s="103"/>
      <c r="I46" s="9"/>
      <c r="J46" s="9"/>
      <c r="K46" s="9"/>
      <c r="L46" s="40"/>
      <c r="M46" s="46"/>
      <c r="N46" s="5"/>
      <c r="O46" s="5"/>
      <c r="P46" s="5"/>
      <c r="Q46" s="55"/>
      <c r="R46" s="137"/>
      <c r="S46" s="5"/>
      <c r="T46" s="5"/>
      <c r="U46" s="7"/>
      <c r="V46" s="129">
        <v>21</v>
      </c>
      <c r="W46" s="47"/>
      <c r="X46" s="7"/>
      <c r="Y46" s="7"/>
      <c r="Z46" s="129"/>
      <c r="AA46" s="148">
        <f>SUM(H46:Z46)</f>
        <v>21</v>
      </c>
      <c r="AB46" s="142"/>
    </row>
    <row r="47" spans="1:28" ht="20.100000000000001" customHeight="1" x14ac:dyDescent="0.25">
      <c r="A47" s="5" t="s">
        <v>138</v>
      </c>
      <c r="B47" s="5" t="s">
        <v>139</v>
      </c>
      <c r="C47" s="56" t="s">
        <v>52</v>
      </c>
      <c r="D47" s="5" t="s">
        <v>53</v>
      </c>
      <c r="E47" s="72" t="s">
        <v>140</v>
      </c>
      <c r="F47" s="5">
        <v>83</v>
      </c>
      <c r="G47" s="224"/>
      <c r="H47" s="103"/>
      <c r="I47" s="9"/>
      <c r="J47" s="9">
        <v>41</v>
      </c>
      <c r="K47" s="9">
        <v>42</v>
      </c>
      <c r="L47" s="40"/>
      <c r="M47" s="46"/>
      <c r="N47" s="5"/>
      <c r="O47" s="5"/>
      <c r="P47" s="5"/>
      <c r="Q47" s="55"/>
      <c r="R47" s="137"/>
      <c r="S47" s="5"/>
      <c r="T47" s="5"/>
      <c r="U47" s="7"/>
      <c r="V47" s="129"/>
      <c r="W47" s="47"/>
      <c r="X47" s="7"/>
      <c r="Y47" s="7"/>
      <c r="Z47" s="129"/>
      <c r="AA47" s="148">
        <f t="shared" ref="AA47:AA56" si="6">SUM(H47:Z47)</f>
        <v>83</v>
      </c>
      <c r="AB47" s="142"/>
    </row>
    <row r="48" spans="1:28" ht="20.100000000000001" customHeight="1" x14ac:dyDescent="0.25">
      <c r="A48" s="5" t="s">
        <v>141</v>
      </c>
      <c r="B48" s="5" t="s">
        <v>142</v>
      </c>
      <c r="C48" s="56"/>
      <c r="D48" s="5" t="s">
        <v>53</v>
      </c>
      <c r="E48" s="72"/>
      <c r="F48" s="5">
        <v>8</v>
      </c>
      <c r="G48" s="224"/>
      <c r="H48" s="103"/>
      <c r="I48" s="9"/>
      <c r="J48" s="9"/>
      <c r="K48" s="9"/>
      <c r="L48" s="40"/>
      <c r="M48" s="46"/>
      <c r="N48" s="5">
        <v>8</v>
      </c>
      <c r="O48" s="5"/>
      <c r="P48" s="5"/>
      <c r="Q48" s="55"/>
      <c r="R48" s="137"/>
      <c r="S48" s="5"/>
      <c r="T48" s="5"/>
      <c r="U48" s="5"/>
      <c r="V48" s="127"/>
      <c r="W48" s="46"/>
      <c r="X48" s="5"/>
      <c r="Y48" s="5"/>
      <c r="Z48" s="127"/>
      <c r="AA48" s="146">
        <f>SUM(H48:Z48)</f>
        <v>8</v>
      </c>
      <c r="AB48" s="142"/>
    </row>
    <row r="49" spans="1:28" ht="20.100000000000001" customHeight="1" x14ac:dyDescent="0.25">
      <c r="A49" s="5" t="s">
        <v>143</v>
      </c>
      <c r="B49" s="5" t="s">
        <v>144</v>
      </c>
      <c r="C49" s="56"/>
      <c r="D49" s="5" t="s">
        <v>53</v>
      </c>
      <c r="E49" s="72" t="s">
        <v>145</v>
      </c>
      <c r="F49" s="5">
        <v>120</v>
      </c>
      <c r="G49" s="224"/>
      <c r="H49" s="103"/>
      <c r="I49" s="9"/>
      <c r="J49" s="5">
        <v>26</v>
      </c>
      <c r="K49" s="5">
        <v>52</v>
      </c>
      <c r="L49" s="127">
        <v>42</v>
      </c>
      <c r="M49" s="46"/>
      <c r="N49" s="5"/>
      <c r="O49" s="5"/>
      <c r="P49" s="5"/>
      <c r="Q49" s="55"/>
      <c r="R49" s="137"/>
      <c r="S49" s="5"/>
      <c r="T49" s="5"/>
      <c r="U49" s="5"/>
      <c r="V49" s="127"/>
      <c r="W49" s="46"/>
      <c r="X49" s="5"/>
      <c r="Y49" s="5"/>
      <c r="Z49" s="127"/>
      <c r="AA49" s="146">
        <f t="shared" ref="AA49" si="7">SUM(H49:Z49)</f>
        <v>120</v>
      </c>
      <c r="AB49" s="142"/>
    </row>
    <row r="50" spans="1:28" ht="20.100000000000001" customHeight="1" x14ac:dyDescent="0.25">
      <c r="A50" s="5" t="s">
        <v>146</v>
      </c>
      <c r="B50" s="5" t="s">
        <v>147</v>
      </c>
      <c r="C50" s="56"/>
      <c r="D50" s="5" t="s">
        <v>53</v>
      </c>
      <c r="E50" s="72"/>
      <c r="F50" s="5">
        <v>120</v>
      </c>
      <c r="G50" s="224"/>
      <c r="H50" s="103"/>
      <c r="I50" s="9"/>
      <c r="J50" s="9"/>
      <c r="K50" s="9"/>
      <c r="L50" s="40"/>
      <c r="M50" s="46"/>
      <c r="N50" s="5"/>
      <c r="O50" s="5">
        <v>50</v>
      </c>
      <c r="P50" s="5">
        <v>50</v>
      </c>
      <c r="Q50" s="55">
        <v>20</v>
      </c>
      <c r="R50" s="137"/>
      <c r="S50" s="5"/>
      <c r="T50" s="5"/>
      <c r="U50" s="7"/>
      <c r="V50" s="129"/>
      <c r="W50" s="47"/>
      <c r="X50" s="7"/>
      <c r="Y50" s="7"/>
      <c r="Z50" s="129"/>
      <c r="AA50" s="148">
        <f t="shared" si="6"/>
        <v>120</v>
      </c>
      <c r="AB50" s="142"/>
    </row>
    <row r="51" spans="1:28" s="2" customFormat="1" ht="20.100000000000001" customHeight="1" x14ac:dyDescent="0.25">
      <c r="A51" s="5" t="s">
        <v>148</v>
      </c>
      <c r="B51" s="5" t="s">
        <v>149</v>
      </c>
      <c r="C51" s="56"/>
      <c r="D51" s="5" t="s">
        <v>88</v>
      </c>
      <c r="E51" s="72" t="s">
        <v>150</v>
      </c>
      <c r="F51" s="5">
        <v>150</v>
      </c>
      <c r="G51" s="224"/>
      <c r="H51" s="103"/>
      <c r="I51" s="9"/>
      <c r="J51" s="9"/>
      <c r="K51" s="5">
        <v>50</v>
      </c>
      <c r="L51" s="127">
        <v>50</v>
      </c>
      <c r="M51" s="46">
        <v>50</v>
      </c>
      <c r="N51" s="5"/>
      <c r="O51" s="5"/>
      <c r="P51" s="5"/>
      <c r="Q51" s="55"/>
      <c r="R51" s="137"/>
      <c r="S51" s="5"/>
      <c r="T51" s="5"/>
      <c r="U51" s="7"/>
      <c r="V51" s="129"/>
      <c r="W51" s="47"/>
      <c r="X51" s="7"/>
      <c r="Y51" s="7"/>
      <c r="Z51" s="129"/>
      <c r="AA51" s="148">
        <f t="shared" si="6"/>
        <v>150</v>
      </c>
      <c r="AB51" s="142"/>
    </row>
    <row r="52" spans="1:28" s="2" customFormat="1" ht="20.100000000000001" customHeight="1" x14ac:dyDescent="0.25">
      <c r="A52" s="5" t="s">
        <v>151</v>
      </c>
      <c r="B52" s="5" t="s">
        <v>152</v>
      </c>
      <c r="C52" s="56"/>
      <c r="D52" s="5" t="s">
        <v>88</v>
      </c>
      <c r="E52" s="72"/>
      <c r="F52" s="5">
        <v>81</v>
      </c>
      <c r="G52" s="224"/>
      <c r="H52" s="103"/>
      <c r="I52" s="9"/>
      <c r="J52" s="9"/>
      <c r="K52" s="9"/>
      <c r="L52" s="40"/>
      <c r="M52" s="46">
        <v>24</v>
      </c>
      <c r="N52" s="5">
        <v>26</v>
      </c>
      <c r="O52" s="5">
        <v>31</v>
      </c>
      <c r="P52" s="5"/>
      <c r="Q52" s="55"/>
      <c r="R52" s="137"/>
      <c r="S52" s="5"/>
      <c r="T52" s="5"/>
      <c r="U52" s="7"/>
      <c r="V52" s="129"/>
      <c r="W52" s="47"/>
      <c r="X52" s="7"/>
      <c r="Y52" s="7"/>
      <c r="Z52" s="129"/>
      <c r="AA52" s="148">
        <f t="shared" si="6"/>
        <v>81</v>
      </c>
      <c r="AB52" s="142"/>
    </row>
    <row r="53" spans="1:28" s="2" customFormat="1" ht="20.100000000000001" customHeight="1" x14ac:dyDescent="0.25">
      <c r="A53" s="5" t="s">
        <v>153</v>
      </c>
      <c r="B53" s="5" t="s">
        <v>154</v>
      </c>
      <c r="C53" s="56"/>
      <c r="D53" s="5" t="s">
        <v>88</v>
      </c>
      <c r="E53" s="72"/>
      <c r="F53" s="5">
        <v>90</v>
      </c>
      <c r="G53" s="224"/>
      <c r="H53" s="103"/>
      <c r="I53" s="9"/>
      <c r="J53" s="9"/>
      <c r="K53" s="9"/>
      <c r="L53" s="40"/>
      <c r="M53" s="46">
        <v>40</v>
      </c>
      <c r="N53" s="5">
        <v>40</v>
      </c>
      <c r="O53" s="5">
        <v>10</v>
      </c>
      <c r="P53" s="5"/>
      <c r="Q53" s="55"/>
      <c r="R53" s="137"/>
      <c r="S53" s="5"/>
      <c r="T53" s="5"/>
      <c r="U53" s="7"/>
      <c r="V53" s="129"/>
      <c r="W53" s="47"/>
      <c r="X53" s="7"/>
      <c r="Y53" s="7"/>
      <c r="Z53" s="129"/>
      <c r="AA53" s="148">
        <f t="shared" si="6"/>
        <v>90</v>
      </c>
      <c r="AB53" s="142"/>
    </row>
    <row r="54" spans="1:28" s="12" customFormat="1" ht="20.100000000000001" customHeight="1" x14ac:dyDescent="0.25">
      <c r="A54" s="5" t="s">
        <v>155</v>
      </c>
      <c r="B54" s="5" t="s">
        <v>156</v>
      </c>
      <c r="C54" s="56"/>
      <c r="D54" s="5" t="s">
        <v>64</v>
      </c>
      <c r="E54" s="72" t="s">
        <v>157</v>
      </c>
      <c r="F54" s="5">
        <v>83</v>
      </c>
      <c r="G54" s="224"/>
      <c r="H54" s="103"/>
      <c r="I54" s="9"/>
      <c r="J54" s="9"/>
      <c r="K54" s="9"/>
      <c r="L54" s="40"/>
      <c r="M54" s="46">
        <v>40</v>
      </c>
      <c r="N54" s="5">
        <v>43</v>
      </c>
      <c r="O54" s="5"/>
      <c r="P54" s="5"/>
      <c r="Q54" s="55"/>
      <c r="R54" s="137"/>
      <c r="S54" s="5"/>
      <c r="T54" s="5"/>
      <c r="U54" s="7"/>
      <c r="V54" s="129"/>
      <c r="W54" s="47"/>
      <c r="X54" s="7"/>
      <c r="Y54" s="7"/>
      <c r="Z54" s="129"/>
      <c r="AA54" s="148">
        <f t="shared" si="6"/>
        <v>83</v>
      </c>
      <c r="AB54" s="142"/>
    </row>
    <row r="55" spans="1:28" s="12" customFormat="1" ht="20.100000000000001" customHeight="1" x14ac:dyDescent="0.25">
      <c r="A55" s="5" t="s">
        <v>158</v>
      </c>
      <c r="B55" s="5" t="s">
        <v>159</v>
      </c>
      <c r="C55" s="56" t="s">
        <v>56</v>
      </c>
      <c r="D55" s="5" t="s">
        <v>64</v>
      </c>
      <c r="E55" s="72" t="s">
        <v>160</v>
      </c>
      <c r="F55" s="5">
        <v>69</v>
      </c>
      <c r="G55" s="224"/>
      <c r="H55" s="103"/>
      <c r="I55" s="9"/>
      <c r="J55" s="9"/>
      <c r="K55" s="5">
        <v>36</v>
      </c>
      <c r="L55" s="127">
        <v>33</v>
      </c>
      <c r="M55" s="46"/>
      <c r="N55" s="5"/>
      <c r="O55" s="5"/>
      <c r="P55" s="5"/>
      <c r="Q55" s="55"/>
      <c r="R55" s="137"/>
      <c r="S55" s="5"/>
      <c r="T55" s="5"/>
      <c r="U55" s="7"/>
      <c r="V55" s="129"/>
      <c r="W55" s="47"/>
      <c r="X55" s="7"/>
      <c r="Y55" s="7"/>
      <c r="Z55" s="129"/>
      <c r="AA55" s="148">
        <f t="shared" si="6"/>
        <v>69</v>
      </c>
      <c r="AB55" s="142"/>
    </row>
    <row r="56" spans="1:28" s="12" customFormat="1" ht="20.100000000000001" customHeight="1" x14ac:dyDescent="0.25">
      <c r="A56" s="5" t="s">
        <v>161</v>
      </c>
      <c r="B56" s="5" t="s">
        <v>162</v>
      </c>
      <c r="C56" s="56"/>
      <c r="D56" s="5" t="s">
        <v>64</v>
      </c>
      <c r="E56" s="7"/>
      <c r="F56" s="5">
        <v>96</v>
      </c>
      <c r="G56" s="224"/>
      <c r="H56" s="103"/>
      <c r="I56" s="9"/>
      <c r="J56" s="9"/>
      <c r="K56" s="9"/>
      <c r="L56" s="40"/>
      <c r="M56" s="46"/>
      <c r="N56" s="5">
        <v>6</v>
      </c>
      <c r="O56" s="5">
        <v>45</v>
      </c>
      <c r="P56" s="5">
        <v>45</v>
      </c>
      <c r="Q56" s="55"/>
      <c r="R56" s="137"/>
      <c r="S56" s="5"/>
      <c r="T56" s="5"/>
      <c r="U56" s="7"/>
      <c r="V56" s="129"/>
      <c r="W56" s="47"/>
      <c r="X56" s="7"/>
      <c r="Y56" s="7"/>
      <c r="Z56" s="129"/>
      <c r="AA56" s="148">
        <f t="shared" si="6"/>
        <v>96</v>
      </c>
      <c r="AB56" s="142"/>
    </row>
    <row r="57" spans="1:28" s="2" customFormat="1" ht="21" customHeight="1" x14ac:dyDescent="0.25">
      <c r="A57" s="5" t="s">
        <v>163</v>
      </c>
      <c r="B57" s="5" t="s">
        <v>164</v>
      </c>
      <c r="C57" s="56" t="s">
        <v>52</v>
      </c>
      <c r="D57" s="5" t="s">
        <v>64</v>
      </c>
      <c r="E57" s="72" t="s">
        <v>165</v>
      </c>
      <c r="F57" s="5">
        <v>91</v>
      </c>
      <c r="G57" s="224"/>
      <c r="H57" s="103"/>
      <c r="I57" s="9"/>
      <c r="J57" s="9"/>
      <c r="K57" s="5">
        <v>46</v>
      </c>
      <c r="L57" s="127">
        <v>45</v>
      </c>
      <c r="M57" s="46"/>
      <c r="N57" s="5"/>
      <c r="O57" s="5"/>
      <c r="P57" s="5"/>
      <c r="Q57" s="55"/>
      <c r="R57" s="137"/>
      <c r="S57" s="5"/>
      <c r="T57" s="5"/>
      <c r="U57" s="5"/>
      <c r="V57" s="127"/>
      <c r="W57" s="46"/>
      <c r="X57" s="5"/>
      <c r="Y57" s="5"/>
      <c r="Z57" s="127"/>
      <c r="AA57" s="148">
        <f t="shared" ref="AA57:AA58" si="8">SUM(H57:Z57)</f>
        <v>91</v>
      </c>
      <c r="AB57" s="142"/>
    </row>
    <row r="58" spans="1:28" s="2" customFormat="1" ht="21" customHeight="1" thickBot="1" x14ac:dyDescent="0.3">
      <c r="A58" s="5" t="s">
        <v>166</v>
      </c>
      <c r="B58" s="5" t="s">
        <v>167</v>
      </c>
      <c r="C58" s="56"/>
      <c r="D58" s="5" t="s">
        <v>64</v>
      </c>
      <c r="E58" s="72" t="s">
        <v>168</v>
      </c>
      <c r="F58" s="5">
        <v>628</v>
      </c>
      <c r="G58" s="226"/>
      <c r="H58" s="213"/>
      <c r="I58" s="169"/>
      <c r="J58" s="169"/>
      <c r="K58" s="5">
        <v>50</v>
      </c>
      <c r="L58" s="235">
        <v>50</v>
      </c>
      <c r="M58" s="157">
        <v>50</v>
      </c>
      <c r="N58" s="18">
        <v>50</v>
      </c>
      <c r="O58" s="18">
        <v>50</v>
      </c>
      <c r="P58" s="18">
        <v>50</v>
      </c>
      <c r="Q58" s="20">
        <v>50</v>
      </c>
      <c r="R58" s="158">
        <v>50</v>
      </c>
      <c r="S58" s="18">
        <v>50</v>
      </c>
      <c r="T58" s="18">
        <v>50</v>
      </c>
      <c r="U58" s="18">
        <v>50</v>
      </c>
      <c r="V58" s="156">
        <v>50</v>
      </c>
      <c r="W58" s="157">
        <v>28</v>
      </c>
      <c r="X58" s="18"/>
      <c r="Y58" s="18"/>
      <c r="Z58" s="156"/>
      <c r="AA58" s="148">
        <f t="shared" si="8"/>
        <v>628</v>
      </c>
      <c r="AB58" s="142"/>
    </row>
    <row r="59" spans="1:28" s="2" customFormat="1" ht="21" customHeight="1" thickBot="1" x14ac:dyDescent="0.25">
      <c r="A59" s="6" t="s">
        <v>169</v>
      </c>
      <c r="B59" s="6"/>
      <c r="C59" s="6"/>
      <c r="D59" s="6"/>
      <c r="E59" s="6"/>
      <c r="F59" s="35">
        <f>SUM(F42:F58)</f>
        <v>2114</v>
      </c>
      <c r="G59" s="180"/>
      <c r="H59" s="182">
        <f>SUM(H42:H58)</f>
        <v>0</v>
      </c>
      <c r="I59" s="180">
        <f>SUM(I42:I56)</f>
        <v>0</v>
      </c>
      <c r="J59" s="180">
        <f t="shared" ref="J59:Z59" si="9">SUM(J42:J58)</f>
        <v>67</v>
      </c>
      <c r="K59" s="180">
        <f t="shared" si="9"/>
        <v>276</v>
      </c>
      <c r="L59" s="181">
        <f t="shared" si="9"/>
        <v>220</v>
      </c>
      <c r="M59" s="182">
        <f t="shared" si="9"/>
        <v>204</v>
      </c>
      <c r="N59" s="180">
        <f t="shared" si="9"/>
        <v>227</v>
      </c>
      <c r="O59" s="180">
        <f t="shared" si="9"/>
        <v>286</v>
      </c>
      <c r="P59" s="180">
        <f t="shared" si="9"/>
        <v>245</v>
      </c>
      <c r="Q59" s="183">
        <f t="shared" si="9"/>
        <v>170</v>
      </c>
      <c r="R59" s="179">
        <f t="shared" si="9"/>
        <v>100</v>
      </c>
      <c r="S59" s="180">
        <f t="shared" si="9"/>
        <v>80</v>
      </c>
      <c r="T59" s="180">
        <f t="shared" si="9"/>
        <v>70</v>
      </c>
      <c r="U59" s="180">
        <f t="shared" si="9"/>
        <v>50</v>
      </c>
      <c r="V59" s="181">
        <f t="shared" si="9"/>
        <v>91</v>
      </c>
      <c r="W59" s="182">
        <f t="shared" si="9"/>
        <v>28</v>
      </c>
      <c r="X59" s="180">
        <f t="shared" si="9"/>
        <v>0</v>
      </c>
      <c r="Y59" s="180">
        <f t="shared" si="9"/>
        <v>0</v>
      </c>
      <c r="Z59" s="181">
        <f t="shared" si="9"/>
        <v>0</v>
      </c>
      <c r="AA59" s="184">
        <f>SUM(H59:Z59)</f>
        <v>2114</v>
      </c>
      <c r="AB59" s="184"/>
    </row>
    <row r="60" spans="1:28" s="2" customFormat="1" ht="21" customHeight="1" x14ac:dyDescent="0.2">
      <c r="A60" s="207"/>
      <c r="B60" s="207"/>
      <c r="C60" s="207"/>
      <c r="D60" s="207"/>
      <c r="E60" s="207"/>
      <c r="F60" s="207"/>
      <c r="G60" s="22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</row>
    <row r="61" spans="1:28" ht="20.100000000000001" customHeight="1" x14ac:dyDescent="0.25">
      <c r="A61" s="92" t="s">
        <v>170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109"/>
      <c r="M61" s="90"/>
      <c r="N61" s="89"/>
      <c r="O61" s="89"/>
      <c r="P61" s="89"/>
      <c r="Q61" s="89"/>
      <c r="R61" s="107"/>
      <c r="S61" s="89"/>
      <c r="T61" s="89"/>
      <c r="U61" s="89"/>
      <c r="V61" s="109"/>
      <c r="W61" s="90"/>
      <c r="X61" s="89"/>
      <c r="Y61" s="89"/>
      <c r="Z61" s="109"/>
      <c r="AA61" s="108"/>
      <c r="AB61" s="90"/>
    </row>
    <row r="62" spans="1:28" ht="20.100000000000001" customHeight="1" x14ac:dyDescent="0.25">
      <c r="A62" s="5" t="s">
        <v>171</v>
      </c>
      <c r="B62" s="32" t="s">
        <v>172</v>
      </c>
      <c r="C62" s="5"/>
      <c r="D62" s="5" t="s">
        <v>53</v>
      </c>
      <c r="E62" s="5"/>
      <c r="F62" s="34">
        <v>160</v>
      </c>
      <c r="G62" s="223"/>
      <c r="H62" s="5"/>
      <c r="I62" s="5"/>
      <c r="J62" s="5"/>
      <c r="K62" s="5"/>
      <c r="L62" s="127"/>
      <c r="M62" s="46"/>
      <c r="N62" s="5">
        <v>50</v>
      </c>
      <c r="O62" s="5">
        <v>50</v>
      </c>
      <c r="P62" s="5"/>
      <c r="Q62" s="55"/>
      <c r="R62" s="137"/>
      <c r="S62" s="5">
        <v>60</v>
      </c>
      <c r="T62" s="5"/>
      <c r="U62" s="5"/>
      <c r="V62" s="127"/>
      <c r="W62" s="46"/>
      <c r="X62" s="5"/>
      <c r="Y62" s="5"/>
      <c r="Z62" s="127"/>
      <c r="AA62" s="149">
        <f>SUM(H62:Z62)</f>
        <v>160</v>
      </c>
      <c r="AB62" s="143"/>
    </row>
    <row r="63" spans="1:28" ht="20.100000000000001" customHeight="1" x14ac:dyDescent="0.25">
      <c r="A63" s="5" t="s">
        <v>173</v>
      </c>
      <c r="B63" s="32" t="s">
        <v>174</v>
      </c>
      <c r="C63" s="5"/>
      <c r="D63" s="5" t="s">
        <v>88</v>
      </c>
      <c r="E63" s="5"/>
      <c r="F63" s="5">
        <v>70</v>
      </c>
      <c r="G63" s="223"/>
      <c r="H63" s="5"/>
      <c r="I63" s="5"/>
      <c r="J63" s="5"/>
      <c r="K63" s="5"/>
      <c r="L63" s="127"/>
      <c r="M63" s="46"/>
      <c r="N63" s="5"/>
      <c r="O63" s="5">
        <v>70</v>
      </c>
      <c r="P63" s="5"/>
      <c r="Q63" s="55"/>
      <c r="R63" s="137"/>
      <c r="S63" s="5"/>
      <c r="T63" s="5"/>
      <c r="U63" s="5"/>
      <c r="V63" s="127"/>
      <c r="W63" s="46"/>
      <c r="X63" s="5"/>
      <c r="Y63" s="5"/>
      <c r="Z63" s="127"/>
      <c r="AA63" s="148">
        <f>SUM(H63:Z63)</f>
        <v>70</v>
      </c>
      <c r="AB63" s="143"/>
    </row>
    <row r="64" spans="1:28" ht="20.100000000000001" customHeight="1" thickBot="1" x14ac:dyDescent="0.3">
      <c r="A64" s="45"/>
      <c r="B64" s="331" t="s">
        <v>175</v>
      </c>
      <c r="C64" s="331"/>
      <c r="D64" s="331"/>
      <c r="E64" s="331"/>
      <c r="F64" s="34">
        <f>SUM(F62:F63)/1.8</f>
        <v>127.77777777777777</v>
      </c>
      <c r="G64" s="228"/>
      <c r="H64" s="5">
        <f t="shared" ref="H64:AA64" si="10">SUM(H62:H63)/1.8</f>
        <v>0</v>
      </c>
      <c r="I64" s="18">
        <f t="shared" si="10"/>
        <v>0</v>
      </c>
      <c r="J64" s="18">
        <f t="shared" si="10"/>
        <v>0</v>
      </c>
      <c r="K64" s="18">
        <f t="shared" si="10"/>
        <v>0</v>
      </c>
      <c r="L64" s="156">
        <f t="shared" si="10"/>
        <v>0</v>
      </c>
      <c r="M64" s="164">
        <f t="shared" si="10"/>
        <v>0</v>
      </c>
      <c r="N64" s="63">
        <f t="shared" si="10"/>
        <v>27.777777777777779</v>
      </c>
      <c r="O64" s="63">
        <f t="shared" si="10"/>
        <v>66.666666666666671</v>
      </c>
      <c r="P64" s="63">
        <f t="shared" si="10"/>
        <v>0</v>
      </c>
      <c r="Q64" s="165">
        <f t="shared" si="10"/>
        <v>0</v>
      </c>
      <c r="R64" s="166">
        <f t="shared" si="10"/>
        <v>0</v>
      </c>
      <c r="S64" s="63">
        <f t="shared" si="10"/>
        <v>33.333333333333336</v>
      </c>
      <c r="T64" s="63">
        <f t="shared" si="10"/>
        <v>0</v>
      </c>
      <c r="U64" s="63">
        <f t="shared" si="10"/>
        <v>0</v>
      </c>
      <c r="V64" s="167">
        <f t="shared" si="10"/>
        <v>0</v>
      </c>
      <c r="W64" s="164">
        <f t="shared" si="10"/>
        <v>0</v>
      </c>
      <c r="X64" s="63">
        <f t="shared" si="10"/>
        <v>0</v>
      </c>
      <c r="Y64" s="63">
        <f t="shared" si="10"/>
        <v>0</v>
      </c>
      <c r="Z64" s="167">
        <f t="shared" si="10"/>
        <v>0</v>
      </c>
      <c r="AA64" s="172">
        <f t="shared" si="10"/>
        <v>127.77777777777777</v>
      </c>
      <c r="AB64" s="143"/>
    </row>
    <row r="65" spans="1:28" ht="20.100000000000001" customHeight="1" thickBot="1" x14ac:dyDescent="0.3">
      <c r="A65" s="6" t="s">
        <v>176</v>
      </c>
      <c r="B65" s="6"/>
      <c r="C65" s="6"/>
      <c r="D65" s="6"/>
      <c r="E65" s="6"/>
      <c r="F65" s="35">
        <f>F64</f>
        <v>127.77777777777777</v>
      </c>
      <c r="G65" s="229"/>
      <c r="H65" s="174">
        <f>H64</f>
        <v>0</v>
      </c>
      <c r="I65" s="174">
        <f t="shared" ref="I65:L65" si="11">I64</f>
        <v>0</v>
      </c>
      <c r="J65" s="174">
        <f t="shared" si="11"/>
        <v>0</v>
      </c>
      <c r="K65" s="174">
        <f t="shared" si="11"/>
        <v>0</v>
      </c>
      <c r="L65" s="175">
        <f t="shared" si="11"/>
        <v>0</v>
      </c>
      <c r="M65" s="176">
        <f>M64</f>
        <v>0</v>
      </c>
      <c r="N65" s="174">
        <f t="shared" ref="N65:Z65" si="12">N64</f>
        <v>27.777777777777779</v>
      </c>
      <c r="O65" s="174">
        <f t="shared" si="12"/>
        <v>66.666666666666671</v>
      </c>
      <c r="P65" s="174">
        <f t="shared" si="12"/>
        <v>0</v>
      </c>
      <c r="Q65" s="177">
        <f t="shared" si="12"/>
        <v>0</v>
      </c>
      <c r="R65" s="173">
        <f t="shared" si="12"/>
        <v>0</v>
      </c>
      <c r="S65" s="174">
        <f t="shared" si="12"/>
        <v>33.333333333333336</v>
      </c>
      <c r="T65" s="174">
        <f t="shared" si="12"/>
        <v>0</v>
      </c>
      <c r="U65" s="174">
        <f t="shared" si="12"/>
        <v>0</v>
      </c>
      <c r="V65" s="175">
        <f t="shared" si="12"/>
        <v>0</v>
      </c>
      <c r="W65" s="176">
        <f t="shared" si="12"/>
        <v>0</v>
      </c>
      <c r="X65" s="174">
        <f t="shared" si="12"/>
        <v>0</v>
      </c>
      <c r="Y65" s="174">
        <f t="shared" si="12"/>
        <v>0</v>
      </c>
      <c r="Z65" s="175">
        <f t="shared" si="12"/>
        <v>0</v>
      </c>
      <c r="AA65" s="178">
        <f>SUM(H65:Z65)</f>
        <v>127.7777777777778</v>
      </c>
      <c r="AB65" s="191"/>
    </row>
    <row r="66" spans="1:28" s="12" customFormat="1" ht="20.100000000000001" customHeight="1" x14ac:dyDescent="0.25">
      <c r="A66" s="67"/>
      <c r="B66" s="68"/>
      <c r="C66" s="68"/>
      <c r="D66" s="68"/>
      <c r="E66" s="68"/>
      <c r="F66" s="95"/>
      <c r="G66" s="68"/>
      <c r="H66" s="69"/>
      <c r="I66" s="69"/>
      <c r="J66" s="69"/>
      <c r="K66" s="69"/>
      <c r="L66" s="111"/>
      <c r="M66" s="69"/>
      <c r="N66" s="69"/>
      <c r="O66" s="69"/>
      <c r="P66" s="69"/>
      <c r="Q66" s="69"/>
      <c r="R66" s="110"/>
      <c r="S66" s="69"/>
      <c r="T66" s="69"/>
      <c r="U66" s="69"/>
      <c r="V66" s="111"/>
      <c r="W66" s="69"/>
      <c r="X66" s="69"/>
      <c r="Y66" s="69"/>
      <c r="Z66" s="111"/>
      <c r="AA66" s="111"/>
      <c r="AB66" s="70"/>
    </row>
    <row r="67" spans="1:28" s="12" customFormat="1" ht="20.100000000000001" customHeight="1" x14ac:dyDescent="0.25">
      <c r="A67" s="82" t="s">
        <v>177</v>
      </c>
      <c r="B67" s="82"/>
      <c r="C67" s="82"/>
      <c r="D67" s="82"/>
      <c r="E67" s="82"/>
      <c r="F67" s="82"/>
      <c r="G67" s="82"/>
      <c r="H67" s="83"/>
      <c r="I67" s="82"/>
      <c r="J67" s="82"/>
      <c r="K67" s="82"/>
      <c r="L67" s="113"/>
      <c r="M67" s="83"/>
      <c r="N67" s="82"/>
      <c r="O67" s="82"/>
      <c r="P67" s="82"/>
      <c r="Q67" s="82"/>
      <c r="R67" s="112"/>
      <c r="S67" s="82"/>
      <c r="T67" s="82"/>
      <c r="U67" s="82"/>
      <c r="V67" s="113"/>
      <c r="W67" s="83"/>
      <c r="X67" s="82"/>
      <c r="Y67" s="82"/>
      <c r="Z67" s="113"/>
      <c r="AA67" s="114"/>
      <c r="AB67" s="83"/>
    </row>
    <row r="68" spans="1:28" s="12" customFormat="1" ht="20.100000000000001" customHeight="1" x14ac:dyDescent="0.25">
      <c r="A68" s="5" t="s">
        <v>76</v>
      </c>
      <c r="B68" s="5" t="s">
        <v>178</v>
      </c>
      <c r="C68" s="56"/>
      <c r="D68" s="5" t="s">
        <v>78</v>
      </c>
      <c r="E68" s="194"/>
      <c r="F68" s="5">
        <v>9</v>
      </c>
      <c r="G68" s="224"/>
      <c r="H68" s="103"/>
      <c r="I68" s="9"/>
      <c r="J68" s="9">
        <v>9</v>
      </c>
      <c r="K68" s="9"/>
      <c r="L68" s="40"/>
      <c r="M68" s="46"/>
      <c r="N68" s="5"/>
      <c r="O68" s="5"/>
      <c r="P68" s="5"/>
      <c r="Q68" s="55"/>
      <c r="R68" s="137"/>
      <c r="S68" s="5"/>
      <c r="T68" s="5"/>
      <c r="U68" s="5"/>
      <c r="V68" s="127"/>
      <c r="W68" s="46"/>
      <c r="X68" s="5"/>
      <c r="Y68" s="5"/>
      <c r="Z68" s="127"/>
      <c r="AA68" s="147">
        <f>SUM(H68:Z68)</f>
        <v>9</v>
      </c>
      <c r="AB68" s="142"/>
    </row>
    <row r="69" spans="1:28" s="12" customFormat="1" ht="20.100000000000001" customHeight="1" x14ac:dyDescent="0.25">
      <c r="A69" s="5" t="s">
        <v>179</v>
      </c>
      <c r="B69" s="5" t="s">
        <v>180</v>
      </c>
      <c r="C69" s="56"/>
      <c r="D69" s="5" t="s">
        <v>53</v>
      </c>
      <c r="E69" s="194"/>
      <c r="F69" s="5">
        <v>12</v>
      </c>
      <c r="G69" s="224"/>
      <c r="H69" s="103"/>
      <c r="I69" s="9"/>
      <c r="J69" s="9"/>
      <c r="K69" s="9"/>
      <c r="L69" s="40"/>
      <c r="M69" s="46"/>
      <c r="N69" s="5"/>
      <c r="O69" s="5">
        <v>12</v>
      </c>
      <c r="P69" s="5"/>
      <c r="Q69" s="55"/>
      <c r="R69" s="137"/>
      <c r="S69" s="5"/>
      <c r="T69" s="5"/>
      <c r="U69" s="5"/>
      <c r="V69" s="127"/>
      <c r="W69" s="46"/>
      <c r="X69" s="5"/>
      <c r="Y69" s="5"/>
      <c r="Z69" s="127"/>
      <c r="AA69" s="147">
        <f>SUM(H69:Z69)</f>
        <v>12</v>
      </c>
      <c r="AB69" s="142"/>
    </row>
    <row r="70" spans="1:28" s="12" customFormat="1" ht="20.100000000000001" customHeight="1" x14ac:dyDescent="0.25">
      <c r="A70" s="5" t="s">
        <v>181</v>
      </c>
      <c r="B70" s="5" t="s">
        <v>182</v>
      </c>
      <c r="C70" s="56"/>
      <c r="D70" s="5" t="s">
        <v>59</v>
      </c>
      <c r="E70" s="194" t="s">
        <v>183</v>
      </c>
      <c r="F70" s="5">
        <v>7</v>
      </c>
      <c r="G70" s="224"/>
      <c r="H70" s="103"/>
      <c r="I70" s="9">
        <v>7</v>
      </c>
      <c r="J70" s="9"/>
      <c r="K70" s="9"/>
      <c r="L70" s="40"/>
      <c r="M70" s="46"/>
      <c r="N70" s="5"/>
      <c r="O70" s="5"/>
      <c r="P70" s="5"/>
      <c r="Q70" s="55"/>
      <c r="R70" s="137"/>
      <c r="S70" s="5"/>
      <c r="T70" s="5"/>
      <c r="U70" s="5"/>
      <c r="V70" s="127"/>
      <c r="W70" s="46"/>
      <c r="X70" s="5"/>
      <c r="Y70" s="5"/>
      <c r="Z70" s="127"/>
      <c r="AA70" s="147">
        <f>SUM(H70:Z70)</f>
        <v>7</v>
      </c>
      <c r="AB70" s="142"/>
    </row>
    <row r="71" spans="1:28" s="12" customFormat="1" ht="20.100000000000001" customHeight="1" thickBot="1" x14ac:dyDescent="0.3">
      <c r="A71" s="5" t="s">
        <v>184</v>
      </c>
      <c r="B71" s="5" t="s">
        <v>185</v>
      </c>
      <c r="C71" s="56"/>
      <c r="D71" s="5" t="s">
        <v>64</v>
      </c>
      <c r="E71" s="194"/>
      <c r="F71" s="5">
        <v>15</v>
      </c>
      <c r="G71" s="226"/>
      <c r="H71" s="213"/>
      <c r="I71" s="169"/>
      <c r="J71" s="169"/>
      <c r="K71" s="169"/>
      <c r="L71" s="170"/>
      <c r="M71" s="157"/>
      <c r="N71" s="18"/>
      <c r="O71" s="18">
        <v>15</v>
      </c>
      <c r="P71" s="18"/>
      <c r="Q71" s="20"/>
      <c r="R71" s="158"/>
      <c r="S71" s="18"/>
      <c r="T71" s="18"/>
      <c r="U71" s="18"/>
      <c r="V71" s="156"/>
      <c r="W71" s="157"/>
      <c r="X71" s="18"/>
      <c r="Y71" s="18"/>
      <c r="Z71" s="156"/>
      <c r="AA71" s="171">
        <f>SUM(H71:Z71)</f>
        <v>15</v>
      </c>
      <c r="AB71" s="142"/>
    </row>
    <row r="72" spans="1:28" s="12" customFormat="1" ht="20.100000000000001" customHeight="1" thickBot="1" x14ac:dyDescent="0.3">
      <c r="A72" s="6" t="s">
        <v>186</v>
      </c>
      <c r="B72" s="6"/>
      <c r="C72" s="56"/>
      <c r="D72" s="5"/>
      <c r="E72" s="193"/>
      <c r="F72" s="6">
        <f>SUM(F68:F71)</f>
        <v>43</v>
      </c>
      <c r="G72" s="230"/>
      <c r="H72" s="188">
        <f>SUM(H68:H71)</f>
        <v>0</v>
      </c>
      <c r="I72" s="186">
        <f t="shared" ref="I72:Z72" si="13">SUM(I68:I71)</f>
        <v>7</v>
      </c>
      <c r="J72" s="186">
        <f t="shared" si="13"/>
        <v>9</v>
      </c>
      <c r="K72" s="186">
        <f t="shared" si="13"/>
        <v>0</v>
      </c>
      <c r="L72" s="187">
        <f t="shared" si="13"/>
        <v>0</v>
      </c>
      <c r="M72" s="188">
        <f t="shared" si="13"/>
        <v>0</v>
      </c>
      <c r="N72" s="186">
        <f t="shared" si="13"/>
        <v>0</v>
      </c>
      <c r="O72" s="186">
        <f t="shared" si="13"/>
        <v>27</v>
      </c>
      <c r="P72" s="186">
        <f t="shared" si="13"/>
        <v>0</v>
      </c>
      <c r="Q72" s="189">
        <f t="shared" si="13"/>
        <v>0</v>
      </c>
      <c r="R72" s="185">
        <f t="shared" si="13"/>
        <v>0</v>
      </c>
      <c r="S72" s="186">
        <f t="shared" si="13"/>
        <v>0</v>
      </c>
      <c r="T72" s="186">
        <f t="shared" si="13"/>
        <v>0</v>
      </c>
      <c r="U72" s="186">
        <f t="shared" si="13"/>
        <v>0</v>
      </c>
      <c r="V72" s="187">
        <f t="shared" si="13"/>
        <v>0</v>
      </c>
      <c r="W72" s="188">
        <f t="shared" si="13"/>
        <v>0</v>
      </c>
      <c r="X72" s="186">
        <f t="shared" si="13"/>
        <v>0</v>
      </c>
      <c r="Y72" s="186">
        <f t="shared" si="13"/>
        <v>0</v>
      </c>
      <c r="Z72" s="187">
        <f t="shared" si="13"/>
        <v>0</v>
      </c>
      <c r="AA72" s="190">
        <f>SUM(H72:Z72)</f>
        <v>43</v>
      </c>
      <c r="AB72" s="93"/>
    </row>
    <row r="73" spans="1:28" s="12" customFormat="1" ht="20.100000000000001" customHeight="1" x14ac:dyDescent="0.25">
      <c r="A73" s="67"/>
      <c r="B73" s="68"/>
      <c r="C73" s="68"/>
      <c r="D73" s="68"/>
      <c r="E73" s="68"/>
      <c r="F73" s="76"/>
      <c r="G73" s="95"/>
      <c r="H73" s="69"/>
      <c r="I73" s="69"/>
      <c r="J73" s="69"/>
      <c r="K73" s="69"/>
      <c r="L73" s="111"/>
      <c r="M73" s="69"/>
      <c r="N73" s="69"/>
      <c r="O73" s="69"/>
      <c r="P73" s="69"/>
      <c r="Q73" s="69"/>
      <c r="R73" s="110"/>
      <c r="S73" s="69"/>
      <c r="T73" s="69"/>
      <c r="U73" s="69"/>
      <c r="V73" s="111"/>
      <c r="W73" s="69"/>
      <c r="X73" s="69"/>
      <c r="Y73" s="69"/>
      <c r="Z73" s="111"/>
      <c r="AA73" s="111"/>
      <c r="AB73" s="70"/>
    </row>
    <row r="74" spans="1:28" ht="20.100000000000001" customHeight="1" x14ac:dyDescent="0.25">
      <c r="A74" s="82" t="s">
        <v>187</v>
      </c>
      <c r="B74" s="83"/>
      <c r="C74" s="83"/>
      <c r="D74" s="83"/>
      <c r="E74" s="83"/>
      <c r="F74" s="214"/>
      <c r="G74" s="225"/>
      <c r="H74" s="83"/>
      <c r="I74" s="83"/>
      <c r="J74" s="83"/>
      <c r="K74" s="83"/>
      <c r="L74" s="114"/>
      <c r="M74" s="83"/>
      <c r="N74" s="83"/>
      <c r="O74" s="83"/>
      <c r="P74" s="83"/>
      <c r="Q74" s="83"/>
      <c r="R74" s="112"/>
      <c r="S74" s="83"/>
      <c r="T74" s="83"/>
      <c r="U74" s="83"/>
      <c r="V74" s="114"/>
      <c r="W74" s="83"/>
      <c r="X74" s="83"/>
      <c r="Y74" s="83"/>
      <c r="Z74" s="114"/>
      <c r="AA74" s="114"/>
      <c r="AB74" s="83"/>
    </row>
    <row r="75" spans="1:28" ht="20.100000000000001" customHeight="1" x14ac:dyDescent="0.25">
      <c r="A75" s="5" t="s">
        <v>188</v>
      </c>
      <c r="B75" s="5" t="s">
        <v>189</v>
      </c>
      <c r="C75" s="56"/>
      <c r="D75" s="5" t="s">
        <v>53</v>
      </c>
      <c r="E75" s="131"/>
      <c r="F75" s="5">
        <v>628</v>
      </c>
      <c r="G75" s="224"/>
      <c r="H75" s="103"/>
      <c r="I75" s="9"/>
      <c r="J75" s="9"/>
      <c r="K75" s="9"/>
      <c r="L75" s="40"/>
      <c r="M75" s="47"/>
      <c r="N75" s="72">
        <v>54</v>
      </c>
      <c r="O75" s="72"/>
      <c r="P75" s="72"/>
      <c r="Q75" s="194">
        <v>45</v>
      </c>
      <c r="R75" s="241">
        <v>46</v>
      </c>
      <c r="S75" s="72"/>
      <c r="T75" s="72"/>
      <c r="U75" s="72">
        <v>83</v>
      </c>
      <c r="V75" s="242">
        <v>100</v>
      </c>
      <c r="W75" s="243">
        <v>100</v>
      </c>
      <c r="X75" s="5">
        <v>100</v>
      </c>
      <c r="Y75" s="5">
        <v>100</v>
      </c>
      <c r="Z75" s="127"/>
      <c r="AA75" s="146">
        <f>SUM(H75:Z75)</f>
        <v>628</v>
      </c>
      <c r="AB75" s="142"/>
    </row>
    <row r="76" spans="1:28" ht="20.100000000000001" customHeight="1" x14ac:dyDescent="0.25">
      <c r="A76" s="5" t="s">
        <v>190</v>
      </c>
      <c r="B76" s="5" t="s">
        <v>191</v>
      </c>
      <c r="C76" s="56"/>
      <c r="D76" s="5" t="s">
        <v>53</v>
      </c>
      <c r="E76" s="131"/>
      <c r="F76" s="5">
        <v>170</v>
      </c>
      <c r="G76" s="224"/>
      <c r="H76" s="103"/>
      <c r="I76" s="9"/>
      <c r="J76" s="9"/>
      <c r="K76" s="9"/>
      <c r="L76" s="40"/>
      <c r="M76" s="47"/>
      <c r="N76" s="72"/>
      <c r="O76" s="72">
        <v>32</v>
      </c>
      <c r="P76" s="72"/>
      <c r="Q76" s="194"/>
      <c r="R76" s="241"/>
      <c r="S76" s="72">
        <v>50</v>
      </c>
      <c r="T76" s="72">
        <v>50</v>
      </c>
      <c r="U76" s="72">
        <v>38</v>
      </c>
      <c r="V76" s="242"/>
      <c r="W76" s="243"/>
      <c r="X76" s="5"/>
      <c r="Y76" s="5"/>
      <c r="Z76" s="127"/>
      <c r="AA76" s="146">
        <f>SUM(H76:Z76)</f>
        <v>170</v>
      </c>
      <c r="AB76" s="142"/>
    </row>
    <row r="77" spans="1:28" ht="20.100000000000001" customHeight="1" x14ac:dyDescent="0.25">
      <c r="A77" s="5" t="s">
        <v>192</v>
      </c>
      <c r="B77" s="5" t="s">
        <v>193</v>
      </c>
      <c r="C77" s="56"/>
      <c r="D77" s="5" t="s">
        <v>64</v>
      </c>
      <c r="E77" s="131"/>
      <c r="F77" s="5">
        <v>337</v>
      </c>
      <c r="G77" s="224"/>
      <c r="H77" s="103"/>
      <c r="I77" s="9"/>
      <c r="J77" s="9"/>
      <c r="K77" s="9"/>
      <c r="L77" s="40"/>
      <c r="M77" s="47"/>
      <c r="N77" s="7"/>
      <c r="O77" s="7"/>
      <c r="P77" s="7"/>
      <c r="Q77" s="72">
        <v>37</v>
      </c>
      <c r="R77" s="72">
        <v>50</v>
      </c>
      <c r="S77" s="72">
        <v>50</v>
      </c>
      <c r="T77" s="72">
        <v>50</v>
      </c>
      <c r="U77" s="72">
        <v>50</v>
      </c>
      <c r="V77" s="72">
        <v>50</v>
      </c>
      <c r="W77" s="72">
        <v>50</v>
      </c>
      <c r="X77" s="72"/>
      <c r="Y77" s="5"/>
      <c r="Z77" s="127"/>
      <c r="AA77" s="146">
        <f>SUM(H77:Z77)</f>
        <v>337</v>
      </c>
      <c r="AB77" s="142"/>
    </row>
    <row r="78" spans="1:28" ht="20.100000000000001" customHeight="1" x14ac:dyDescent="0.25">
      <c r="A78" s="5" t="s">
        <v>194</v>
      </c>
      <c r="B78" s="5" t="s">
        <v>195</v>
      </c>
      <c r="C78" s="56"/>
      <c r="D78" s="5" t="s">
        <v>88</v>
      </c>
      <c r="E78" s="131"/>
      <c r="F78" s="5">
        <v>45</v>
      </c>
      <c r="G78" s="224"/>
      <c r="H78" s="103"/>
      <c r="I78" s="9"/>
      <c r="J78" s="9"/>
      <c r="K78" s="9"/>
      <c r="L78" s="40"/>
      <c r="M78" s="47"/>
      <c r="N78" s="7"/>
      <c r="O78" s="18">
        <v>45</v>
      </c>
      <c r="P78" s="7"/>
      <c r="Q78" s="131"/>
      <c r="R78" s="139"/>
      <c r="S78" s="7"/>
      <c r="T78" s="7"/>
      <c r="U78" s="7"/>
      <c r="V78" s="129"/>
      <c r="W78" s="47"/>
      <c r="X78" s="5"/>
      <c r="Y78" s="5"/>
      <c r="Z78" s="127"/>
      <c r="AA78" s="146">
        <f>SUM(H78:Z78)</f>
        <v>45</v>
      </c>
      <c r="AB78" s="142"/>
    </row>
    <row r="79" spans="1:28" ht="20.100000000000001" customHeight="1" thickBot="1" x14ac:dyDescent="0.3">
      <c r="A79" s="5" t="s">
        <v>196</v>
      </c>
      <c r="B79" s="5" t="s">
        <v>197</v>
      </c>
      <c r="C79" s="7"/>
      <c r="D79" s="5" t="s">
        <v>53</v>
      </c>
      <c r="E79" s="131"/>
      <c r="F79" s="17">
        <v>1650</v>
      </c>
      <c r="G79" s="226"/>
      <c r="H79" s="213"/>
      <c r="I79" s="169"/>
      <c r="J79" s="169"/>
      <c r="K79" s="169"/>
      <c r="L79" s="170"/>
      <c r="M79" s="87"/>
      <c r="N79" s="81"/>
      <c r="O79" s="18">
        <v>50</v>
      </c>
      <c r="P79" s="18">
        <v>100</v>
      </c>
      <c r="Q79" s="20">
        <v>150</v>
      </c>
      <c r="R79" s="158">
        <v>150</v>
      </c>
      <c r="S79" s="18">
        <v>150</v>
      </c>
      <c r="T79" s="18">
        <v>150</v>
      </c>
      <c r="U79" s="18">
        <v>150</v>
      </c>
      <c r="V79" s="156">
        <v>150</v>
      </c>
      <c r="W79" s="157">
        <v>150</v>
      </c>
      <c r="X79" s="18">
        <v>150</v>
      </c>
      <c r="Y79" s="18">
        <v>150</v>
      </c>
      <c r="Z79" s="156">
        <v>150</v>
      </c>
      <c r="AA79" s="159">
        <f>SUM(H79:Z79)</f>
        <v>1650</v>
      </c>
      <c r="AB79" s="202">
        <v>450</v>
      </c>
    </row>
    <row r="80" spans="1:28" ht="20.100000000000001" customHeight="1" thickBot="1" x14ac:dyDescent="0.3">
      <c r="A80" s="6" t="s">
        <v>198</v>
      </c>
      <c r="B80" s="6"/>
      <c r="C80" s="6"/>
      <c r="D80" s="5"/>
      <c r="E80" s="131"/>
      <c r="F80" s="73">
        <f>SUM(F75:F79)</f>
        <v>2830</v>
      </c>
      <c r="G80" s="230"/>
      <c r="H80" s="188">
        <f>SUM(H75:H78)</f>
        <v>0</v>
      </c>
      <c r="I80" s="186">
        <f t="shared" ref="I80:N80" si="14">SUM(I75:I78)</f>
        <v>0</v>
      </c>
      <c r="J80" s="186">
        <f t="shared" si="14"/>
        <v>0</v>
      </c>
      <c r="K80" s="186">
        <f t="shared" si="14"/>
        <v>0</v>
      </c>
      <c r="L80" s="187">
        <f t="shared" si="14"/>
        <v>0</v>
      </c>
      <c r="M80" s="188">
        <f t="shared" si="14"/>
        <v>0</v>
      </c>
      <c r="N80" s="186">
        <f t="shared" si="14"/>
        <v>54</v>
      </c>
      <c r="O80" s="186">
        <f>SUM(O75:O79)</f>
        <v>127</v>
      </c>
      <c r="P80" s="186">
        <f t="shared" ref="P80:Z80" si="15">SUM(P75:P79)</f>
        <v>100</v>
      </c>
      <c r="Q80" s="189">
        <f t="shared" si="15"/>
        <v>232</v>
      </c>
      <c r="R80" s="185">
        <f t="shared" si="15"/>
        <v>246</v>
      </c>
      <c r="S80" s="186">
        <f t="shared" si="15"/>
        <v>250</v>
      </c>
      <c r="T80" s="186">
        <f t="shared" si="15"/>
        <v>250</v>
      </c>
      <c r="U80" s="186">
        <f t="shared" si="15"/>
        <v>321</v>
      </c>
      <c r="V80" s="187">
        <f t="shared" si="15"/>
        <v>300</v>
      </c>
      <c r="W80" s="188">
        <f t="shared" si="15"/>
        <v>300</v>
      </c>
      <c r="X80" s="186">
        <f t="shared" si="15"/>
        <v>250</v>
      </c>
      <c r="Y80" s="186">
        <f t="shared" si="15"/>
        <v>250</v>
      </c>
      <c r="Z80" s="187">
        <f t="shared" si="15"/>
        <v>150</v>
      </c>
      <c r="AA80" s="190">
        <f>SUM(AA75:AA79)</f>
        <v>2830</v>
      </c>
      <c r="AB80" s="93">
        <f>SUM(AB75:AB79)</f>
        <v>450</v>
      </c>
    </row>
    <row r="81" spans="1:28" ht="20.100000000000001" customHeight="1" x14ac:dyDescent="0.25">
      <c r="A81" s="94"/>
      <c r="B81" s="77"/>
      <c r="C81" s="77"/>
      <c r="D81" s="58"/>
      <c r="E81" s="77"/>
      <c r="F81" s="77"/>
      <c r="G81" s="56"/>
      <c r="H81" s="69"/>
      <c r="I81" s="69"/>
      <c r="J81" s="69"/>
      <c r="K81" s="69"/>
      <c r="L81" s="111"/>
      <c r="M81" s="69"/>
      <c r="N81" s="69"/>
      <c r="O81" s="69"/>
      <c r="P81" s="69"/>
      <c r="Q81" s="69"/>
      <c r="R81" s="110"/>
      <c r="S81" s="69"/>
      <c r="T81" s="69"/>
      <c r="U81" s="69"/>
      <c r="V81" s="111"/>
      <c r="W81" s="69"/>
      <c r="X81" s="69"/>
      <c r="Y81" s="69"/>
      <c r="Z81" s="111"/>
      <c r="AA81" s="111"/>
      <c r="AB81" s="76"/>
    </row>
    <row r="82" spans="1:28" ht="20.100000000000001" customHeight="1" x14ac:dyDescent="0.25">
      <c r="A82" s="82" t="s">
        <v>199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116"/>
      <c r="M82" s="84"/>
      <c r="N82" s="84"/>
      <c r="O82" s="84"/>
      <c r="P82" s="84"/>
      <c r="Q82" s="84"/>
      <c r="R82" s="115"/>
      <c r="S82" s="84"/>
      <c r="T82" s="84"/>
      <c r="U82" s="84"/>
      <c r="V82" s="116"/>
      <c r="W82" s="84"/>
      <c r="X82" s="84"/>
      <c r="Y82" s="84"/>
      <c r="Z82" s="116"/>
      <c r="AA82" s="116"/>
      <c r="AB82" s="84"/>
    </row>
    <row r="83" spans="1:28" ht="20.100000000000001" customHeight="1" thickBot="1" x14ac:dyDescent="0.3">
      <c r="A83" s="10"/>
      <c r="B83" s="5" t="s">
        <v>200</v>
      </c>
      <c r="C83" s="11"/>
      <c r="D83" s="11"/>
      <c r="E83" s="11"/>
      <c r="F83" s="5">
        <f>SUM(H83:Z83)</f>
        <v>1360</v>
      </c>
      <c r="G83" s="231"/>
      <c r="H83" s="157">
        <v>0</v>
      </c>
      <c r="I83" s="18">
        <v>0</v>
      </c>
      <c r="J83" s="18">
        <v>0</v>
      </c>
      <c r="K83" s="18">
        <v>85</v>
      </c>
      <c r="L83" s="156">
        <v>85</v>
      </c>
      <c r="M83" s="157">
        <v>85</v>
      </c>
      <c r="N83" s="18">
        <v>85</v>
      </c>
      <c r="O83" s="18">
        <v>85</v>
      </c>
      <c r="P83" s="18">
        <v>85</v>
      </c>
      <c r="Q83" s="20">
        <v>85</v>
      </c>
      <c r="R83" s="158">
        <v>85</v>
      </c>
      <c r="S83" s="18">
        <v>85</v>
      </c>
      <c r="T83" s="18">
        <v>85</v>
      </c>
      <c r="U83" s="18">
        <v>85</v>
      </c>
      <c r="V83" s="156">
        <v>85</v>
      </c>
      <c r="W83" s="157">
        <v>85</v>
      </c>
      <c r="X83" s="18">
        <v>85</v>
      </c>
      <c r="Y83" s="18">
        <v>85</v>
      </c>
      <c r="Z83" s="156">
        <v>85</v>
      </c>
      <c r="AA83" s="159">
        <f>SUM(H83:Z83)</f>
        <v>1360</v>
      </c>
      <c r="AB83" s="142"/>
    </row>
    <row r="84" spans="1:28" ht="20.100000000000001" customHeight="1" thickBot="1" x14ac:dyDescent="0.4">
      <c r="A84" s="329" t="s">
        <v>201</v>
      </c>
      <c r="B84" s="330"/>
      <c r="C84" s="313"/>
      <c r="D84" s="314"/>
      <c r="E84" s="11"/>
      <c r="F84" s="73">
        <f>F83</f>
        <v>1360</v>
      </c>
      <c r="G84" s="232"/>
      <c r="H84" s="188">
        <f>H83</f>
        <v>0</v>
      </c>
      <c r="I84" s="186">
        <f t="shared" ref="I84:Z84" si="16">I83</f>
        <v>0</v>
      </c>
      <c r="J84" s="186">
        <f t="shared" si="16"/>
        <v>0</v>
      </c>
      <c r="K84" s="186">
        <f t="shared" si="16"/>
        <v>85</v>
      </c>
      <c r="L84" s="187">
        <f t="shared" si="16"/>
        <v>85</v>
      </c>
      <c r="M84" s="188">
        <f t="shared" si="16"/>
        <v>85</v>
      </c>
      <c r="N84" s="186">
        <f t="shared" si="16"/>
        <v>85</v>
      </c>
      <c r="O84" s="186">
        <f t="shared" si="16"/>
        <v>85</v>
      </c>
      <c r="P84" s="186">
        <f t="shared" si="16"/>
        <v>85</v>
      </c>
      <c r="Q84" s="189">
        <f t="shared" si="16"/>
        <v>85</v>
      </c>
      <c r="R84" s="185">
        <f t="shared" si="16"/>
        <v>85</v>
      </c>
      <c r="S84" s="186">
        <f t="shared" si="16"/>
        <v>85</v>
      </c>
      <c r="T84" s="186">
        <f t="shared" si="16"/>
        <v>85</v>
      </c>
      <c r="U84" s="186">
        <f t="shared" si="16"/>
        <v>85</v>
      </c>
      <c r="V84" s="187">
        <f t="shared" si="16"/>
        <v>85</v>
      </c>
      <c r="W84" s="188">
        <f t="shared" si="16"/>
        <v>85</v>
      </c>
      <c r="X84" s="186">
        <f t="shared" si="16"/>
        <v>85</v>
      </c>
      <c r="Y84" s="186">
        <f t="shared" si="16"/>
        <v>85</v>
      </c>
      <c r="Z84" s="187">
        <f t="shared" si="16"/>
        <v>85</v>
      </c>
      <c r="AA84" s="184">
        <f>AA83</f>
        <v>1360</v>
      </c>
      <c r="AB84" s="91"/>
    </row>
    <row r="85" spans="1:28" ht="20.100000000000001" customHeight="1" x14ac:dyDescent="0.25">
      <c r="A85" s="21"/>
      <c r="G85"/>
      <c r="AB85"/>
    </row>
    <row r="86" spans="1:28" ht="20.100000000000001" customHeight="1" x14ac:dyDescent="0.3">
      <c r="A86" s="26" t="s">
        <v>202</v>
      </c>
      <c r="B86" s="27"/>
      <c r="C86" s="27"/>
      <c r="D86" s="27"/>
      <c r="E86" s="27"/>
      <c r="F86" s="28">
        <f>SUM(F20+F25+F37+F59+F65+F72+F80+F83)</f>
        <v>7793.9111111111106</v>
      </c>
      <c r="G86" s="28"/>
      <c r="H86" s="28">
        <f t="shared" ref="H86:Z86" si="17">SUM(H20+H25+H37+H59+H65+H72+H80+H84)</f>
        <v>419.46666666666664</v>
      </c>
      <c r="I86" s="28">
        <f t="shared" si="17"/>
        <v>338.11111111111109</v>
      </c>
      <c r="J86" s="28">
        <f t="shared" si="17"/>
        <v>354.55555555555554</v>
      </c>
      <c r="K86" s="28">
        <f t="shared" si="17"/>
        <v>409</v>
      </c>
      <c r="L86" s="218">
        <f t="shared" si="17"/>
        <v>353</v>
      </c>
      <c r="M86" s="99">
        <f t="shared" si="17"/>
        <v>357</v>
      </c>
      <c r="N86" s="28">
        <f t="shared" si="17"/>
        <v>484.77777777777777</v>
      </c>
      <c r="O86" s="28">
        <f t="shared" si="17"/>
        <v>621.66666666666674</v>
      </c>
      <c r="P86" s="28">
        <f t="shared" si="17"/>
        <v>430</v>
      </c>
      <c r="Q86" s="219">
        <f t="shared" si="17"/>
        <v>487</v>
      </c>
      <c r="R86" s="220">
        <f t="shared" si="17"/>
        <v>431</v>
      </c>
      <c r="S86" s="28">
        <f t="shared" si="17"/>
        <v>453.33333333333337</v>
      </c>
      <c r="T86" s="28">
        <f t="shared" si="17"/>
        <v>405</v>
      </c>
      <c r="U86" s="28">
        <f t="shared" si="17"/>
        <v>456</v>
      </c>
      <c r="V86" s="218">
        <f t="shared" si="17"/>
        <v>476</v>
      </c>
      <c r="W86" s="99">
        <f t="shared" si="17"/>
        <v>413</v>
      </c>
      <c r="X86" s="28">
        <f t="shared" si="17"/>
        <v>335</v>
      </c>
      <c r="Y86" s="28">
        <f t="shared" si="17"/>
        <v>335</v>
      </c>
      <c r="Z86" s="218">
        <f t="shared" si="17"/>
        <v>235</v>
      </c>
      <c r="AA86" s="221">
        <f>SUM(H86:Z86)</f>
        <v>7793.9111111111106</v>
      </c>
      <c r="AB86" s="221">
        <f>SUM(AB4:AB85)</f>
        <v>901</v>
      </c>
    </row>
    <row r="87" spans="1:28" ht="20.100000000000001" customHeight="1" x14ac:dyDescent="0.25">
      <c r="G87"/>
      <c r="AB87" s="14"/>
    </row>
    <row r="88" spans="1:28" ht="20.100000000000001" customHeight="1" x14ac:dyDescent="0.25">
      <c r="B88" s="336"/>
      <c r="C88" s="337"/>
      <c r="D88" s="337"/>
      <c r="E88" s="337"/>
      <c r="G88"/>
      <c r="AB88" s="14"/>
    </row>
    <row r="89" spans="1:28" ht="20.100000000000001" customHeight="1" x14ac:dyDescent="0.3">
      <c r="B89" s="316" t="s">
        <v>203</v>
      </c>
      <c r="C89" s="317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4"/>
      <c r="AB89" s="14"/>
    </row>
    <row r="90" spans="1:28" ht="20.100000000000001" customHeight="1" x14ac:dyDescent="0.25">
      <c r="A90" s="29"/>
      <c r="B90" s="318" t="s">
        <v>29</v>
      </c>
      <c r="C90" s="319"/>
      <c r="D90" s="319"/>
      <c r="E90" s="320"/>
      <c r="F90" s="33">
        <f>F20</f>
        <v>1024</v>
      </c>
      <c r="G90" s="216"/>
      <c r="H90" s="100">
        <f t="shared" ref="H90:Z90" si="18">H20</f>
        <v>226</v>
      </c>
      <c r="I90" s="38">
        <f t="shared" si="18"/>
        <v>265</v>
      </c>
      <c r="J90" s="38">
        <f t="shared" si="18"/>
        <v>243</v>
      </c>
      <c r="K90" s="38">
        <f t="shared" si="18"/>
        <v>48</v>
      </c>
      <c r="L90" s="41">
        <f t="shared" si="18"/>
        <v>48</v>
      </c>
      <c r="M90" s="100">
        <f t="shared" si="18"/>
        <v>68</v>
      </c>
      <c r="N90" s="38">
        <f t="shared" si="18"/>
        <v>91</v>
      </c>
      <c r="O90" s="38">
        <f t="shared" si="18"/>
        <v>30</v>
      </c>
      <c r="P90" s="38">
        <f t="shared" si="18"/>
        <v>0</v>
      </c>
      <c r="Q90" s="132">
        <f t="shared" si="18"/>
        <v>0</v>
      </c>
      <c r="R90" s="119">
        <f t="shared" si="18"/>
        <v>0</v>
      </c>
      <c r="S90" s="38">
        <f t="shared" si="18"/>
        <v>5</v>
      </c>
      <c r="T90" s="38">
        <f t="shared" si="18"/>
        <v>0</v>
      </c>
      <c r="U90" s="38">
        <f t="shared" si="18"/>
        <v>0</v>
      </c>
      <c r="V90" s="41">
        <f t="shared" si="18"/>
        <v>0</v>
      </c>
      <c r="W90" s="100">
        <f t="shared" si="18"/>
        <v>0</v>
      </c>
      <c r="X90" s="38">
        <f t="shared" si="18"/>
        <v>0</v>
      </c>
      <c r="Y90" s="38">
        <f t="shared" si="18"/>
        <v>0</v>
      </c>
      <c r="Z90" s="41">
        <f t="shared" si="18"/>
        <v>0</v>
      </c>
      <c r="AA90" s="150">
        <f t="shared" ref="AA90:AA99" si="19">SUM(H90:Z90)</f>
        <v>1024</v>
      </c>
      <c r="AB90" s="1"/>
    </row>
    <row r="91" spans="1:28" ht="20.100000000000001" customHeight="1" x14ac:dyDescent="0.25">
      <c r="A91" s="29"/>
      <c r="B91" s="318" t="s">
        <v>204</v>
      </c>
      <c r="C91" s="319"/>
      <c r="D91" s="319"/>
      <c r="E91" s="320"/>
      <c r="F91" s="33">
        <f>F25</f>
        <v>136.79999999999998</v>
      </c>
      <c r="G91" s="216"/>
      <c r="H91" s="100">
        <f t="shared" ref="H91:Z91" si="20">H25</f>
        <v>136.79999999999998</v>
      </c>
      <c r="I91" s="38">
        <f t="shared" si="20"/>
        <v>0</v>
      </c>
      <c r="J91" s="38">
        <f t="shared" si="20"/>
        <v>0</v>
      </c>
      <c r="K91" s="38">
        <f t="shared" si="20"/>
        <v>0</v>
      </c>
      <c r="L91" s="41">
        <f t="shared" si="20"/>
        <v>0</v>
      </c>
      <c r="M91" s="100">
        <f t="shared" si="20"/>
        <v>0</v>
      </c>
      <c r="N91" s="38">
        <f t="shared" si="20"/>
        <v>0</v>
      </c>
      <c r="O91" s="38">
        <f t="shared" si="20"/>
        <v>0</v>
      </c>
      <c r="P91" s="38">
        <f t="shared" si="20"/>
        <v>0</v>
      </c>
      <c r="Q91" s="132">
        <f t="shared" si="20"/>
        <v>0</v>
      </c>
      <c r="R91" s="119">
        <f t="shared" si="20"/>
        <v>0</v>
      </c>
      <c r="S91" s="38">
        <f t="shared" si="20"/>
        <v>0</v>
      </c>
      <c r="T91" s="38">
        <f t="shared" si="20"/>
        <v>0</v>
      </c>
      <c r="U91" s="38">
        <f t="shared" si="20"/>
        <v>0</v>
      </c>
      <c r="V91" s="41">
        <f t="shared" si="20"/>
        <v>0</v>
      </c>
      <c r="W91" s="100">
        <f t="shared" si="20"/>
        <v>0</v>
      </c>
      <c r="X91" s="38">
        <f t="shared" si="20"/>
        <v>0</v>
      </c>
      <c r="Y91" s="38">
        <f t="shared" si="20"/>
        <v>0</v>
      </c>
      <c r="Z91" s="41">
        <f t="shared" si="20"/>
        <v>0</v>
      </c>
      <c r="AA91" s="151">
        <f>SUM(H91:Z91)</f>
        <v>136.79999999999998</v>
      </c>
      <c r="AB91" s="1"/>
    </row>
    <row r="92" spans="1:28" ht="20.100000000000001" customHeight="1" x14ac:dyDescent="0.25">
      <c r="A92" s="29"/>
      <c r="B92" s="318" t="s">
        <v>205</v>
      </c>
      <c r="C92" s="319"/>
      <c r="D92" s="319"/>
      <c r="E92" s="320"/>
      <c r="F92" s="33">
        <f>F37</f>
        <v>158.33333333333334</v>
      </c>
      <c r="G92" s="216"/>
      <c r="H92" s="100">
        <f t="shared" ref="H92:Z92" si="21">H37</f>
        <v>56.666666666666664</v>
      </c>
      <c r="I92" s="38">
        <f t="shared" si="21"/>
        <v>66.111111111111114</v>
      </c>
      <c r="J92" s="38">
        <f t="shared" si="21"/>
        <v>35.555555555555557</v>
      </c>
      <c r="K92" s="38">
        <f t="shared" si="21"/>
        <v>0</v>
      </c>
      <c r="L92" s="41">
        <f t="shared" si="21"/>
        <v>0</v>
      </c>
      <c r="M92" s="100">
        <f t="shared" si="21"/>
        <v>0</v>
      </c>
      <c r="N92" s="38">
        <f t="shared" si="21"/>
        <v>0</v>
      </c>
      <c r="O92" s="38">
        <f t="shared" si="21"/>
        <v>0</v>
      </c>
      <c r="P92" s="38">
        <f t="shared" si="21"/>
        <v>0</v>
      </c>
      <c r="Q92" s="132">
        <f t="shared" si="21"/>
        <v>0</v>
      </c>
      <c r="R92" s="119">
        <f t="shared" si="21"/>
        <v>0</v>
      </c>
      <c r="S92" s="38">
        <f t="shared" si="21"/>
        <v>0</v>
      </c>
      <c r="T92" s="38">
        <f t="shared" si="21"/>
        <v>0</v>
      </c>
      <c r="U92" s="38">
        <f t="shared" si="21"/>
        <v>0</v>
      </c>
      <c r="V92" s="41">
        <f t="shared" si="21"/>
        <v>0</v>
      </c>
      <c r="W92" s="100">
        <f t="shared" si="21"/>
        <v>0</v>
      </c>
      <c r="X92" s="38">
        <f t="shared" si="21"/>
        <v>0</v>
      </c>
      <c r="Y92" s="38">
        <f t="shared" si="21"/>
        <v>0</v>
      </c>
      <c r="Z92" s="41">
        <f t="shared" si="21"/>
        <v>0</v>
      </c>
      <c r="AA92" s="151">
        <f t="shared" si="19"/>
        <v>158.33333333333331</v>
      </c>
      <c r="AB92" s="1"/>
    </row>
    <row r="93" spans="1:28" ht="20.100000000000001" customHeight="1" x14ac:dyDescent="0.25">
      <c r="A93" s="29"/>
      <c r="B93" s="322" t="s">
        <v>206</v>
      </c>
      <c r="C93" s="313"/>
      <c r="D93" s="313"/>
      <c r="E93" s="314"/>
      <c r="F93" s="33">
        <f>SUM(F90:F92)</f>
        <v>1319.1333333333332</v>
      </c>
      <c r="G93" s="215"/>
      <c r="H93" s="101">
        <f>SUM(H90:H92)</f>
        <v>419.46666666666664</v>
      </c>
      <c r="I93" s="33">
        <f>SUM(I90:I92)</f>
        <v>331.11111111111109</v>
      </c>
      <c r="J93" s="33">
        <f t="shared" ref="J93:Z93" si="22">SUM(J90:J92)</f>
        <v>278.55555555555554</v>
      </c>
      <c r="K93" s="33">
        <f t="shared" si="22"/>
        <v>48</v>
      </c>
      <c r="L93" s="42">
        <f t="shared" si="22"/>
        <v>48</v>
      </c>
      <c r="M93" s="101">
        <f t="shared" si="22"/>
        <v>68</v>
      </c>
      <c r="N93" s="33">
        <f t="shared" si="22"/>
        <v>91</v>
      </c>
      <c r="O93" s="33">
        <f t="shared" si="22"/>
        <v>30</v>
      </c>
      <c r="P93" s="33">
        <f t="shared" si="22"/>
        <v>0</v>
      </c>
      <c r="Q93" s="133">
        <f t="shared" si="22"/>
        <v>0</v>
      </c>
      <c r="R93" s="120">
        <f t="shared" si="22"/>
        <v>0</v>
      </c>
      <c r="S93" s="33">
        <f t="shared" si="22"/>
        <v>5</v>
      </c>
      <c r="T93" s="33">
        <f t="shared" si="22"/>
        <v>0</v>
      </c>
      <c r="U93" s="33">
        <f t="shared" si="22"/>
        <v>0</v>
      </c>
      <c r="V93" s="42">
        <f t="shared" si="22"/>
        <v>0</v>
      </c>
      <c r="W93" s="101">
        <f t="shared" si="22"/>
        <v>0</v>
      </c>
      <c r="X93" s="33">
        <f t="shared" si="22"/>
        <v>0</v>
      </c>
      <c r="Y93" s="33">
        <f t="shared" si="22"/>
        <v>0</v>
      </c>
      <c r="Z93" s="42">
        <f t="shared" si="22"/>
        <v>0</v>
      </c>
      <c r="AA93" s="149">
        <f>SUM(H93:Z93)</f>
        <v>1319.1333333333332</v>
      </c>
      <c r="AB93" s="1"/>
    </row>
    <row r="94" spans="1:28" ht="20.100000000000001" customHeight="1" x14ac:dyDescent="0.3">
      <c r="A94" s="29"/>
      <c r="B94" s="316" t="s">
        <v>207</v>
      </c>
      <c r="C94" s="317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4"/>
      <c r="AB94" s="1"/>
    </row>
    <row r="95" spans="1:28" ht="20.100000000000001" customHeight="1" x14ac:dyDescent="0.25">
      <c r="A95" s="29"/>
      <c r="B95" s="318" t="s">
        <v>125</v>
      </c>
      <c r="C95" s="319"/>
      <c r="D95" s="319"/>
      <c r="E95" s="320"/>
      <c r="F95" s="33">
        <f>F59</f>
        <v>2114</v>
      </c>
      <c r="G95" s="215"/>
      <c r="H95" s="100">
        <f>H59</f>
        <v>0</v>
      </c>
      <c r="I95" s="38">
        <f t="shared" ref="I95:Z95" si="23">I59</f>
        <v>0</v>
      </c>
      <c r="J95" s="38">
        <f t="shared" si="23"/>
        <v>67</v>
      </c>
      <c r="K95" s="38">
        <f t="shared" si="23"/>
        <v>276</v>
      </c>
      <c r="L95" s="41">
        <f t="shared" si="23"/>
        <v>220</v>
      </c>
      <c r="M95" s="100">
        <f t="shared" si="23"/>
        <v>204</v>
      </c>
      <c r="N95" s="38">
        <f t="shared" si="23"/>
        <v>227</v>
      </c>
      <c r="O95" s="38">
        <f t="shared" si="23"/>
        <v>286</v>
      </c>
      <c r="P95" s="38">
        <f t="shared" si="23"/>
        <v>245</v>
      </c>
      <c r="Q95" s="132">
        <f t="shared" si="23"/>
        <v>170</v>
      </c>
      <c r="R95" s="119">
        <f t="shared" si="23"/>
        <v>100</v>
      </c>
      <c r="S95" s="38">
        <f t="shared" si="23"/>
        <v>80</v>
      </c>
      <c r="T95" s="38">
        <f t="shared" si="23"/>
        <v>70</v>
      </c>
      <c r="U95" s="38">
        <f t="shared" si="23"/>
        <v>50</v>
      </c>
      <c r="V95" s="41">
        <f t="shared" si="23"/>
        <v>91</v>
      </c>
      <c r="W95" s="100">
        <f t="shared" si="23"/>
        <v>28</v>
      </c>
      <c r="X95" s="38">
        <f t="shared" si="23"/>
        <v>0</v>
      </c>
      <c r="Y95" s="38">
        <f t="shared" si="23"/>
        <v>0</v>
      </c>
      <c r="Z95" s="41">
        <f t="shared" si="23"/>
        <v>0</v>
      </c>
      <c r="AA95" s="151">
        <f>SUM(H95:Z95)</f>
        <v>2114</v>
      </c>
      <c r="AB95" s="1"/>
    </row>
    <row r="96" spans="1:28" ht="24" customHeight="1" x14ac:dyDescent="0.25">
      <c r="A96" s="29"/>
      <c r="B96" s="324" t="s">
        <v>208</v>
      </c>
      <c r="C96" s="325"/>
      <c r="D96" s="319"/>
      <c r="E96" s="320"/>
      <c r="F96" s="33">
        <f>F65</f>
        <v>127.77777777777777</v>
      </c>
      <c r="G96" s="216"/>
      <c r="H96" s="100">
        <f>H65</f>
        <v>0</v>
      </c>
      <c r="I96" s="38">
        <f t="shared" ref="I96:Z96" si="24">I65</f>
        <v>0</v>
      </c>
      <c r="J96" s="38">
        <f t="shared" si="24"/>
        <v>0</v>
      </c>
      <c r="K96" s="38">
        <f t="shared" si="24"/>
        <v>0</v>
      </c>
      <c r="L96" s="41">
        <f t="shared" si="24"/>
        <v>0</v>
      </c>
      <c r="M96" s="100">
        <f t="shared" si="24"/>
        <v>0</v>
      </c>
      <c r="N96" s="38">
        <f t="shared" si="24"/>
        <v>27.777777777777779</v>
      </c>
      <c r="O96" s="38">
        <f t="shared" si="24"/>
        <v>66.666666666666671</v>
      </c>
      <c r="P96" s="38">
        <f t="shared" si="24"/>
        <v>0</v>
      </c>
      <c r="Q96" s="132">
        <f t="shared" si="24"/>
        <v>0</v>
      </c>
      <c r="R96" s="119">
        <f t="shared" si="24"/>
        <v>0</v>
      </c>
      <c r="S96" s="38">
        <f t="shared" si="24"/>
        <v>33.333333333333336</v>
      </c>
      <c r="T96" s="38">
        <f t="shared" si="24"/>
        <v>0</v>
      </c>
      <c r="U96" s="38">
        <f t="shared" si="24"/>
        <v>0</v>
      </c>
      <c r="V96" s="41">
        <f t="shared" si="24"/>
        <v>0</v>
      </c>
      <c r="W96" s="100">
        <f t="shared" si="24"/>
        <v>0</v>
      </c>
      <c r="X96" s="38">
        <f t="shared" si="24"/>
        <v>0</v>
      </c>
      <c r="Y96" s="38">
        <f t="shared" si="24"/>
        <v>0</v>
      </c>
      <c r="Z96" s="41">
        <f t="shared" si="24"/>
        <v>0</v>
      </c>
      <c r="AA96" s="151">
        <f>SUM(H96:Z96)</f>
        <v>127.7777777777778</v>
      </c>
      <c r="AB96" s="1"/>
    </row>
    <row r="97" spans="1:28" ht="15.75" customHeight="1" x14ac:dyDescent="0.25">
      <c r="A97" s="29"/>
      <c r="B97" s="322" t="s">
        <v>209</v>
      </c>
      <c r="C97" s="313"/>
      <c r="D97" s="313"/>
      <c r="E97" s="314"/>
      <c r="F97" s="33">
        <f>SUM(F95:F96)</f>
        <v>2241.7777777777778</v>
      </c>
      <c r="G97" s="216"/>
      <c r="H97" s="101">
        <f>SUM(H95:H96)</f>
        <v>0</v>
      </c>
      <c r="I97" s="33">
        <f t="shared" ref="I97:Z97" si="25">SUM(I95:I96)</f>
        <v>0</v>
      </c>
      <c r="J97" s="33">
        <f t="shared" si="25"/>
        <v>67</v>
      </c>
      <c r="K97" s="33">
        <f t="shared" si="25"/>
        <v>276</v>
      </c>
      <c r="L97" s="42">
        <f t="shared" si="25"/>
        <v>220</v>
      </c>
      <c r="M97" s="101">
        <f t="shared" si="25"/>
        <v>204</v>
      </c>
      <c r="N97" s="33">
        <f t="shared" si="25"/>
        <v>254.77777777777777</v>
      </c>
      <c r="O97" s="33">
        <f t="shared" si="25"/>
        <v>352.66666666666669</v>
      </c>
      <c r="P97" s="33">
        <f t="shared" si="25"/>
        <v>245</v>
      </c>
      <c r="Q97" s="133">
        <f t="shared" si="25"/>
        <v>170</v>
      </c>
      <c r="R97" s="120">
        <f t="shared" si="25"/>
        <v>100</v>
      </c>
      <c r="S97" s="33">
        <f t="shared" si="25"/>
        <v>113.33333333333334</v>
      </c>
      <c r="T97" s="33">
        <f t="shared" si="25"/>
        <v>70</v>
      </c>
      <c r="U97" s="33">
        <f t="shared" si="25"/>
        <v>50</v>
      </c>
      <c r="V97" s="42">
        <f t="shared" si="25"/>
        <v>91</v>
      </c>
      <c r="W97" s="101">
        <f t="shared" si="25"/>
        <v>28</v>
      </c>
      <c r="X97" s="33">
        <f t="shared" si="25"/>
        <v>0</v>
      </c>
      <c r="Y97" s="33">
        <f t="shared" si="25"/>
        <v>0</v>
      </c>
      <c r="Z97" s="42">
        <f t="shared" si="25"/>
        <v>0</v>
      </c>
      <c r="AA97" s="149">
        <f>SUM(H97:Z97)</f>
        <v>2241.7777777777778</v>
      </c>
      <c r="AB97" s="1"/>
    </row>
    <row r="98" spans="1:28" ht="20.100000000000001" customHeight="1" x14ac:dyDescent="0.25">
      <c r="A98" s="29"/>
      <c r="B98" s="66" t="s">
        <v>34</v>
      </c>
      <c r="C98" s="321"/>
      <c r="D98" s="313"/>
      <c r="E98" s="314"/>
      <c r="F98" s="33">
        <f>F72</f>
        <v>43</v>
      </c>
      <c r="G98" s="215"/>
      <c r="H98" s="102">
        <f t="shared" ref="H98:Z98" si="26">H72</f>
        <v>0</v>
      </c>
      <c r="I98" s="37">
        <f t="shared" si="26"/>
        <v>7</v>
      </c>
      <c r="J98" s="37">
        <f t="shared" si="26"/>
        <v>9</v>
      </c>
      <c r="K98" s="37">
        <f t="shared" si="26"/>
        <v>0</v>
      </c>
      <c r="L98" s="122">
        <f t="shared" si="26"/>
        <v>0</v>
      </c>
      <c r="M98" s="102">
        <f t="shared" si="26"/>
        <v>0</v>
      </c>
      <c r="N98" s="37">
        <f t="shared" si="26"/>
        <v>0</v>
      </c>
      <c r="O98" s="37">
        <f t="shared" si="26"/>
        <v>27</v>
      </c>
      <c r="P98" s="37">
        <f t="shared" si="26"/>
        <v>0</v>
      </c>
      <c r="Q98" s="134">
        <f t="shared" si="26"/>
        <v>0</v>
      </c>
      <c r="R98" s="121">
        <f t="shared" si="26"/>
        <v>0</v>
      </c>
      <c r="S98" s="37">
        <f t="shared" si="26"/>
        <v>0</v>
      </c>
      <c r="T98" s="37">
        <f t="shared" si="26"/>
        <v>0</v>
      </c>
      <c r="U98" s="37">
        <f t="shared" si="26"/>
        <v>0</v>
      </c>
      <c r="V98" s="122">
        <f t="shared" si="26"/>
        <v>0</v>
      </c>
      <c r="W98" s="102">
        <f t="shared" si="26"/>
        <v>0</v>
      </c>
      <c r="X98" s="37">
        <f t="shared" si="26"/>
        <v>0</v>
      </c>
      <c r="Y98" s="37">
        <f t="shared" si="26"/>
        <v>0</v>
      </c>
      <c r="Z98" s="122">
        <f t="shared" si="26"/>
        <v>0</v>
      </c>
      <c r="AA98" s="152">
        <f>SUM(H98:Z98)</f>
        <v>43</v>
      </c>
      <c r="AB98" s="31"/>
    </row>
    <row r="99" spans="1:28" ht="21.75" customHeight="1" x14ac:dyDescent="0.25">
      <c r="A99" s="29"/>
      <c r="B99" s="326" t="s">
        <v>35</v>
      </c>
      <c r="C99" s="323"/>
      <c r="D99" s="313"/>
      <c r="E99" s="314"/>
      <c r="F99" s="33">
        <f>F80</f>
        <v>2830</v>
      </c>
      <c r="G99" s="215"/>
      <c r="H99" s="102">
        <f t="shared" ref="H99:Z99" si="27">H80</f>
        <v>0</v>
      </c>
      <c r="I99" s="37">
        <f t="shared" si="27"/>
        <v>0</v>
      </c>
      <c r="J99" s="37">
        <f t="shared" si="27"/>
        <v>0</v>
      </c>
      <c r="K99" s="37">
        <f t="shared" si="27"/>
        <v>0</v>
      </c>
      <c r="L99" s="122"/>
      <c r="M99" s="102">
        <f t="shared" si="27"/>
        <v>0</v>
      </c>
      <c r="N99" s="37">
        <f t="shared" si="27"/>
        <v>54</v>
      </c>
      <c r="O99" s="37">
        <f t="shared" si="27"/>
        <v>127</v>
      </c>
      <c r="P99" s="37">
        <f t="shared" si="27"/>
        <v>100</v>
      </c>
      <c r="Q99" s="134">
        <f t="shared" si="27"/>
        <v>232</v>
      </c>
      <c r="R99" s="121">
        <f t="shared" si="27"/>
        <v>246</v>
      </c>
      <c r="S99" s="37">
        <f t="shared" si="27"/>
        <v>250</v>
      </c>
      <c r="T99" s="37">
        <f t="shared" si="27"/>
        <v>250</v>
      </c>
      <c r="U99" s="37">
        <f t="shared" si="27"/>
        <v>321</v>
      </c>
      <c r="V99" s="122">
        <f t="shared" si="27"/>
        <v>300</v>
      </c>
      <c r="W99" s="102">
        <f t="shared" si="27"/>
        <v>300</v>
      </c>
      <c r="X99" s="37">
        <f t="shared" si="27"/>
        <v>250</v>
      </c>
      <c r="Y99" s="37">
        <f t="shared" si="27"/>
        <v>250</v>
      </c>
      <c r="Z99" s="122">
        <f t="shared" si="27"/>
        <v>150</v>
      </c>
      <c r="AA99" s="152">
        <f t="shared" si="19"/>
        <v>2830</v>
      </c>
      <c r="AB99" s="14"/>
    </row>
    <row r="100" spans="1:28" ht="20.100000000000001" customHeight="1" x14ac:dyDescent="0.25">
      <c r="A100" s="29"/>
      <c r="B100" s="322" t="s">
        <v>36</v>
      </c>
      <c r="C100" s="323"/>
      <c r="D100" s="313"/>
      <c r="E100" s="314"/>
      <c r="F100" s="33">
        <f>F83</f>
        <v>1360</v>
      </c>
      <c r="G100" s="215"/>
      <c r="H100" s="102">
        <f t="shared" ref="H100:AA100" si="28">H83</f>
        <v>0</v>
      </c>
      <c r="I100" s="37">
        <f t="shared" si="28"/>
        <v>0</v>
      </c>
      <c r="J100" s="37">
        <f t="shared" si="28"/>
        <v>0</v>
      </c>
      <c r="K100" s="37">
        <f t="shared" si="28"/>
        <v>85</v>
      </c>
      <c r="L100" s="122">
        <f t="shared" si="28"/>
        <v>85</v>
      </c>
      <c r="M100" s="102">
        <f t="shared" si="28"/>
        <v>85</v>
      </c>
      <c r="N100" s="37">
        <f t="shared" si="28"/>
        <v>85</v>
      </c>
      <c r="O100" s="37">
        <f t="shared" si="28"/>
        <v>85</v>
      </c>
      <c r="P100" s="37">
        <f t="shared" si="28"/>
        <v>85</v>
      </c>
      <c r="Q100" s="134">
        <f t="shared" si="28"/>
        <v>85</v>
      </c>
      <c r="R100" s="121">
        <f t="shared" si="28"/>
        <v>85</v>
      </c>
      <c r="S100" s="37">
        <f t="shared" si="28"/>
        <v>85</v>
      </c>
      <c r="T100" s="37">
        <f t="shared" si="28"/>
        <v>85</v>
      </c>
      <c r="U100" s="37">
        <f t="shared" si="28"/>
        <v>85</v>
      </c>
      <c r="V100" s="122">
        <f t="shared" si="28"/>
        <v>85</v>
      </c>
      <c r="W100" s="102">
        <f t="shared" si="28"/>
        <v>85</v>
      </c>
      <c r="X100" s="37">
        <f t="shared" si="28"/>
        <v>85</v>
      </c>
      <c r="Y100" s="37">
        <f t="shared" si="28"/>
        <v>85</v>
      </c>
      <c r="Z100" s="122">
        <f t="shared" si="28"/>
        <v>85</v>
      </c>
      <c r="AA100" s="152">
        <f t="shared" si="28"/>
        <v>1360</v>
      </c>
      <c r="AB100" s="14"/>
    </row>
    <row r="101" spans="1:28" x14ac:dyDescent="0.25">
      <c r="A101" s="29"/>
      <c r="B101" s="315"/>
      <c r="C101" s="313"/>
      <c r="D101" s="313"/>
      <c r="E101" s="314"/>
      <c r="F101" s="9"/>
      <c r="G101" s="216"/>
      <c r="H101" s="103"/>
      <c r="I101" s="9"/>
      <c r="J101" s="9"/>
      <c r="K101" s="9"/>
      <c r="L101" s="40"/>
      <c r="M101" s="103"/>
      <c r="N101" s="9"/>
      <c r="O101" s="9"/>
      <c r="P101" s="9"/>
      <c r="Q101" s="135"/>
      <c r="R101" s="39"/>
      <c r="S101" s="9"/>
      <c r="T101" s="9"/>
      <c r="U101" s="9"/>
      <c r="V101" s="40"/>
      <c r="W101" s="103"/>
      <c r="X101" s="9"/>
      <c r="Y101" s="9"/>
      <c r="Z101" s="40"/>
      <c r="AA101" s="150"/>
      <c r="AB101" s="14"/>
    </row>
    <row r="102" spans="1:28" ht="15.75" x14ac:dyDescent="0.25">
      <c r="A102" s="29"/>
      <c r="B102" s="312" t="s">
        <v>210</v>
      </c>
      <c r="C102" s="313"/>
      <c r="D102" s="313"/>
      <c r="E102" s="314"/>
      <c r="F102" s="36">
        <f>SUM(F88+F93+F97+F98+F99+F100)</f>
        <v>7793.9111111111106</v>
      </c>
      <c r="G102" s="217"/>
      <c r="H102" s="104">
        <f>SUM(H93+H97+H98+H99+H100)</f>
        <v>419.46666666666664</v>
      </c>
      <c r="I102" s="36">
        <f t="shared" ref="I102:AA102" si="29">SUM(I93+I97+I98+I99+I100)</f>
        <v>338.11111111111109</v>
      </c>
      <c r="J102" s="36">
        <f t="shared" si="29"/>
        <v>354.55555555555554</v>
      </c>
      <c r="K102" s="36">
        <f t="shared" si="29"/>
        <v>409</v>
      </c>
      <c r="L102" s="124">
        <f t="shared" si="29"/>
        <v>353</v>
      </c>
      <c r="M102" s="104">
        <f t="shared" si="29"/>
        <v>357</v>
      </c>
      <c r="N102" s="36">
        <f t="shared" si="29"/>
        <v>484.77777777777777</v>
      </c>
      <c r="O102" s="36">
        <f t="shared" si="29"/>
        <v>621.66666666666674</v>
      </c>
      <c r="P102" s="36">
        <f t="shared" si="29"/>
        <v>430</v>
      </c>
      <c r="Q102" s="136">
        <f t="shared" si="29"/>
        <v>487</v>
      </c>
      <c r="R102" s="123">
        <f t="shared" si="29"/>
        <v>431</v>
      </c>
      <c r="S102" s="36">
        <f t="shared" si="29"/>
        <v>453.33333333333337</v>
      </c>
      <c r="T102" s="36">
        <f t="shared" si="29"/>
        <v>405</v>
      </c>
      <c r="U102" s="36">
        <f t="shared" si="29"/>
        <v>456</v>
      </c>
      <c r="V102" s="124">
        <f t="shared" si="29"/>
        <v>476</v>
      </c>
      <c r="W102" s="104">
        <f t="shared" si="29"/>
        <v>413</v>
      </c>
      <c r="X102" s="36">
        <f t="shared" si="29"/>
        <v>335</v>
      </c>
      <c r="Y102" s="36">
        <f t="shared" si="29"/>
        <v>335</v>
      </c>
      <c r="Z102" s="124">
        <f t="shared" si="29"/>
        <v>235</v>
      </c>
      <c r="AA102" s="153">
        <f t="shared" si="29"/>
        <v>7793.9111111111106</v>
      </c>
      <c r="AB102" s="14"/>
    </row>
    <row r="103" spans="1:28" x14ac:dyDescent="0.25">
      <c r="A103" s="3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26"/>
      <c r="M103" s="1"/>
      <c r="N103" s="1"/>
      <c r="O103" s="1"/>
      <c r="P103" s="1"/>
      <c r="Q103" s="1"/>
      <c r="R103" s="125"/>
      <c r="S103" s="1"/>
      <c r="T103" s="1"/>
      <c r="U103" s="1"/>
      <c r="V103" s="126"/>
      <c r="W103" s="1"/>
      <c r="X103" s="1"/>
      <c r="Y103" s="1"/>
      <c r="Z103" s="126"/>
      <c r="AA103" s="126"/>
      <c r="AB103" s="14"/>
    </row>
    <row r="104" spans="1:28" x14ac:dyDescent="0.25">
      <c r="G104"/>
      <c r="AB104" s="14"/>
    </row>
    <row r="105" spans="1:28" ht="30" x14ac:dyDescent="0.25">
      <c r="B105" s="286" t="s">
        <v>211</v>
      </c>
      <c r="C105" s="287" t="s">
        <v>212</v>
      </c>
      <c r="D105" s="288" t="s">
        <v>213</v>
      </c>
      <c r="E105" s="289" t="s">
        <v>214</v>
      </c>
      <c r="F105" s="290" t="s">
        <v>215</v>
      </c>
      <c r="G105" s="16"/>
      <c r="AB105" s="14"/>
    </row>
    <row r="106" spans="1:28" hidden="1" x14ac:dyDescent="0.25">
      <c r="B106" s="25" t="s">
        <v>216</v>
      </c>
      <c r="C106" s="276">
        <f>F106/100</f>
        <v>178.4</v>
      </c>
      <c r="D106" s="86">
        <v>17840</v>
      </c>
      <c r="E106" s="210"/>
      <c r="F106" s="203">
        <f>'TRJ Summary'!V4</f>
        <v>17840</v>
      </c>
      <c r="G106"/>
      <c r="AB106" s="14"/>
    </row>
    <row r="107" spans="1:28" x14ac:dyDescent="0.25">
      <c r="B107" s="9" t="s">
        <v>28</v>
      </c>
      <c r="C107" s="275">
        <f>F107/C106</f>
        <v>2.0627802690582957</v>
      </c>
      <c r="D107" s="9">
        <v>368</v>
      </c>
      <c r="E107" s="135" t="s">
        <v>217</v>
      </c>
      <c r="F107" s="38">
        <f>D107</f>
        <v>368</v>
      </c>
      <c r="G107" s="272"/>
      <c r="AB107" s="14"/>
    </row>
    <row r="108" spans="1:28" x14ac:dyDescent="0.25">
      <c r="B108" s="9" t="s">
        <v>29</v>
      </c>
      <c r="C108" s="275">
        <f>F108/C106</f>
        <v>4.8789237668161434</v>
      </c>
      <c r="D108" s="38">
        <f>F90</f>
        <v>1024</v>
      </c>
      <c r="E108" s="211">
        <f>SUM(D108*0.15)</f>
        <v>153.6</v>
      </c>
      <c r="F108" s="38">
        <f>SUM(D108-E108)</f>
        <v>870.4</v>
      </c>
      <c r="G108" s="270"/>
      <c r="AB108" s="14"/>
    </row>
    <row r="109" spans="1:28" x14ac:dyDescent="0.25">
      <c r="B109" s="9" t="s">
        <v>204</v>
      </c>
      <c r="C109" s="275">
        <f>F109/C106</f>
        <v>0.76793721973094164</v>
      </c>
      <c r="D109" s="38">
        <f>F91</f>
        <v>136.79999999999998</v>
      </c>
      <c r="E109" s="204" t="s">
        <v>217</v>
      </c>
      <c r="F109" s="38">
        <v>137</v>
      </c>
      <c r="G109" s="270"/>
      <c r="AB109" s="14"/>
    </row>
    <row r="110" spans="1:28" x14ac:dyDescent="0.25">
      <c r="B110" s="9" t="s">
        <v>205</v>
      </c>
      <c r="C110" s="275">
        <f>F110/C106</f>
        <v>0.7543908819133035</v>
      </c>
      <c r="D110" s="38">
        <f>F92</f>
        <v>158.33333333333334</v>
      </c>
      <c r="E110" s="9">
        <f>SUM(D110*0.15)</f>
        <v>23.75</v>
      </c>
      <c r="F110" s="38">
        <f>D110-E110</f>
        <v>134.58333333333334</v>
      </c>
      <c r="G110" s="271"/>
      <c r="AB110" s="14"/>
    </row>
    <row r="111" spans="1:28" x14ac:dyDescent="0.25">
      <c r="B111" s="277" t="s">
        <v>218</v>
      </c>
      <c r="C111" s="278"/>
      <c r="D111" s="279">
        <f>SUM(D107:D110)</f>
        <v>1687.1333333333332</v>
      </c>
      <c r="E111" s="280"/>
      <c r="F111" s="279">
        <f>SUM(F108:F110)</f>
        <v>1141.9833333333333</v>
      </c>
      <c r="G111" s="273"/>
      <c r="AB111" s="14"/>
    </row>
    <row r="112" spans="1:28" x14ac:dyDescent="0.25">
      <c r="B112" s="9" t="s">
        <v>219</v>
      </c>
      <c r="C112" s="275">
        <f>F112/C106</f>
        <v>10.681116093672147</v>
      </c>
      <c r="D112" s="38">
        <f>F97</f>
        <v>2241.7777777777778</v>
      </c>
      <c r="E112" s="211">
        <f>SUM(D112*0.15)</f>
        <v>336.26666666666665</v>
      </c>
      <c r="F112" s="38">
        <f>D112-E112</f>
        <v>1905.5111111111112</v>
      </c>
      <c r="G112" s="48"/>
      <c r="H112" s="48"/>
    </row>
    <row r="113" spans="2:7" x14ac:dyDescent="0.25">
      <c r="B113" s="9" t="s">
        <v>34</v>
      </c>
      <c r="C113" s="275">
        <f>F113/C106</f>
        <v>0.20487668161434974</v>
      </c>
      <c r="D113" s="38">
        <f>F98</f>
        <v>43</v>
      </c>
      <c r="E113" s="211">
        <f>SUM(D113*0.15)</f>
        <v>6.45</v>
      </c>
      <c r="F113" s="38">
        <f>SUM(D113-E113)</f>
        <v>36.549999999999997</v>
      </c>
      <c r="G113"/>
    </row>
    <row r="114" spans="2:7" x14ac:dyDescent="0.25">
      <c r="B114" s="9" t="s">
        <v>187</v>
      </c>
      <c r="C114" s="275">
        <f>F114/C106</f>
        <v>13.483744394618833</v>
      </c>
      <c r="D114" s="38">
        <f>F99</f>
        <v>2830</v>
      </c>
      <c r="E114" s="211">
        <f>D114*0.15</f>
        <v>424.5</v>
      </c>
      <c r="F114" s="38">
        <f>SUM(D114-E114)</f>
        <v>2405.5</v>
      </c>
      <c r="G114"/>
    </row>
    <row r="115" spans="2:7" x14ac:dyDescent="0.25">
      <c r="B115" s="9" t="s">
        <v>199</v>
      </c>
      <c r="C115" s="275">
        <f>F115/C106</f>
        <v>7.623318385650224</v>
      </c>
      <c r="D115" s="38">
        <f>F100</f>
        <v>1360</v>
      </c>
      <c r="E115" s="135" t="s">
        <v>217</v>
      </c>
      <c r="F115" s="38">
        <f>D115</f>
        <v>1360</v>
      </c>
      <c r="G115"/>
    </row>
    <row r="116" spans="2:7" x14ac:dyDescent="0.25">
      <c r="B116" s="281" t="s">
        <v>541</v>
      </c>
      <c r="C116" s="282"/>
      <c r="D116" s="283">
        <f>SUM(D107:D110,D112:D115)</f>
        <v>8161.9111111111106</v>
      </c>
      <c r="E116" s="284"/>
      <c r="F116" s="285">
        <f>SUM(F107:F110, F112:F115)</f>
        <v>7217.5444444444447</v>
      </c>
      <c r="G116"/>
    </row>
    <row r="117" spans="2:7" x14ac:dyDescent="0.25">
      <c r="B117" s="9" t="s">
        <v>220</v>
      </c>
      <c r="C117" s="205">
        <f>D117/C106</f>
        <v>7.4551569506726452</v>
      </c>
      <c r="D117" s="38">
        <v>1330</v>
      </c>
      <c r="E117" s="135"/>
      <c r="F117" s="33"/>
      <c r="G117"/>
    </row>
    <row r="118" spans="2:7" x14ac:dyDescent="0.25">
      <c r="B118" s="9" t="s">
        <v>221</v>
      </c>
      <c r="C118" s="205">
        <f>F119/C106</f>
        <v>59.542912306925764</v>
      </c>
      <c r="D118" s="7"/>
      <c r="E118" s="131"/>
      <c r="G118"/>
    </row>
    <row r="119" spans="2:7" x14ac:dyDescent="0.25">
      <c r="B119" s="9" t="s">
        <v>222</v>
      </c>
      <c r="C119" s="206"/>
      <c r="D119" s="9"/>
      <c r="E119" s="135"/>
      <c r="F119" s="33">
        <f>SUM(F106-F116)</f>
        <v>10622.455555555556</v>
      </c>
      <c r="G119"/>
    </row>
    <row r="120" spans="2:7" x14ac:dyDescent="0.25">
      <c r="B120" s="57" t="s">
        <v>223</v>
      </c>
      <c r="C120" s="7"/>
      <c r="D120" s="7"/>
      <c r="E120" s="7"/>
      <c r="F120" s="234">
        <f>SUM(F116+D117)</f>
        <v>8547.5444444444438</v>
      </c>
      <c r="G120"/>
    </row>
    <row r="121" spans="2:7" x14ac:dyDescent="0.25">
      <c r="B121" s="9" t="s">
        <v>224</v>
      </c>
      <c r="C121" s="7"/>
      <c r="D121" s="7"/>
      <c r="E121" s="7"/>
      <c r="F121" s="234">
        <f>SUM(F106-F120)</f>
        <v>9292.4555555555562</v>
      </c>
      <c r="G121"/>
    </row>
    <row r="122" spans="2:7" x14ac:dyDescent="0.25">
      <c r="B122" s="9" t="s">
        <v>222</v>
      </c>
      <c r="C122" s="7"/>
      <c r="D122" s="7"/>
      <c r="E122" s="7"/>
      <c r="F122" s="234">
        <f>SUM(F121/20)</f>
        <v>464.6227777777778</v>
      </c>
      <c r="G122"/>
    </row>
    <row r="123" spans="2:7" x14ac:dyDescent="0.25">
      <c r="B123" s="1"/>
      <c r="G123"/>
    </row>
    <row r="124" spans="2:7" x14ac:dyDescent="0.25">
      <c r="B124" s="302"/>
      <c r="C124" s="302"/>
      <c r="D124" s="302"/>
      <c r="E124" s="302"/>
      <c r="F124" s="302"/>
      <c r="G124"/>
    </row>
    <row r="125" spans="2:7" x14ac:dyDescent="0.25">
      <c r="B125" s="303"/>
      <c r="C125" s="303"/>
      <c r="D125" s="303"/>
      <c r="E125" s="303"/>
      <c r="F125" s="303"/>
      <c r="G125"/>
    </row>
    <row r="126" spans="2:7" x14ac:dyDescent="0.25">
      <c r="B126" s="304"/>
      <c r="C126" s="304"/>
      <c r="D126" s="304"/>
      <c r="E126" s="304"/>
      <c r="F126" s="304"/>
      <c r="G126"/>
    </row>
    <row r="127" spans="2:7" x14ac:dyDescent="0.25">
      <c r="B127" s="303"/>
      <c r="C127" s="303"/>
      <c r="D127" s="303"/>
      <c r="E127" s="303"/>
      <c r="F127" s="303"/>
      <c r="G127"/>
    </row>
    <row r="128" spans="2:7" x14ac:dyDescent="0.25">
      <c r="B128" s="303"/>
      <c r="C128" s="303"/>
      <c r="D128" s="303"/>
      <c r="E128" s="303"/>
      <c r="F128" s="303"/>
      <c r="G128"/>
    </row>
    <row r="129" spans="1:7" x14ac:dyDescent="0.25">
      <c r="B129" s="303"/>
      <c r="C129" s="303"/>
      <c r="D129" s="303"/>
      <c r="E129" s="305"/>
      <c r="F129" s="303"/>
      <c r="G129"/>
    </row>
    <row r="130" spans="1:7" x14ac:dyDescent="0.25">
      <c r="B130" s="304"/>
      <c r="C130" s="304"/>
      <c r="D130" s="304"/>
      <c r="E130" s="304"/>
      <c r="F130" s="304"/>
      <c r="G130"/>
    </row>
    <row r="131" spans="1:7" x14ac:dyDescent="0.25">
      <c r="B131" s="303"/>
      <c r="C131" s="303"/>
      <c r="D131" s="303"/>
      <c r="E131" s="303"/>
      <c r="F131" s="303"/>
      <c r="G131"/>
    </row>
    <row r="132" spans="1:7" x14ac:dyDescent="0.25">
      <c r="B132" s="303"/>
      <c r="C132" s="303"/>
      <c r="D132" s="303"/>
      <c r="E132" s="303"/>
      <c r="F132" s="303"/>
      <c r="G132"/>
    </row>
    <row r="133" spans="1:7" x14ac:dyDescent="0.25">
      <c r="B133" s="303"/>
      <c r="C133" s="303"/>
      <c r="D133" s="303"/>
      <c r="E133" s="303"/>
      <c r="F133" s="303"/>
      <c r="G133"/>
    </row>
    <row r="134" spans="1:7" x14ac:dyDescent="0.25">
      <c r="B134" s="303"/>
      <c r="C134" s="303"/>
      <c r="D134" s="303"/>
      <c r="E134" s="303"/>
      <c r="F134" s="303"/>
      <c r="G134"/>
    </row>
    <row r="135" spans="1:7" x14ac:dyDescent="0.25">
      <c r="B135" s="303"/>
      <c r="C135" s="303"/>
      <c r="D135" s="303"/>
      <c r="E135" s="303"/>
      <c r="F135" s="303"/>
      <c r="G135"/>
    </row>
    <row r="136" spans="1:7" x14ac:dyDescent="0.25">
      <c r="B136" s="304"/>
      <c r="C136" s="304"/>
      <c r="D136" s="304"/>
      <c r="E136" s="304"/>
      <c r="F136" s="304"/>
      <c r="G136"/>
    </row>
    <row r="137" spans="1:7" x14ac:dyDescent="0.25">
      <c r="F137" s="48"/>
      <c r="G137"/>
    </row>
    <row r="138" spans="1:7" x14ac:dyDescent="0.25">
      <c r="G138"/>
    </row>
    <row r="139" spans="1:7" x14ac:dyDescent="0.25">
      <c r="G139"/>
    </row>
    <row r="140" spans="1:7" x14ac:dyDescent="0.25">
      <c r="G140"/>
    </row>
    <row r="141" spans="1:7" ht="15.75" x14ac:dyDescent="0.25">
      <c r="A141" s="295"/>
      <c r="B141" s="295"/>
      <c r="C141" s="296"/>
      <c r="D141" s="296"/>
      <c r="E141" s="295"/>
      <c r="F141" s="295"/>
      <c r="G141"/>
    </row>
    <row r="142" spans="1:7" x14ac:dyDescent="0.25">
      <c r="A142" s="297"/>
      <c r="B142" s="297"/>
      <c r="C142" s="297"/>
      <c r="D142" s="297"/>
      <c r="E142" s="298"/>
      <c r="F142" s="299"/>
      <c r="G142"/>
    </row>
    <row r="143" spans="1:7" x14ac:dyDescent="0.25">
      <c r="A143" s="297"/>
      <c r="B143" s="297"/>
      <c r="C143" s="297"/>
      <c r="D143" s="297"/>
      <c r="E143" s="300"/>
      <c r="F143" s="301"/>
      <c r="G143"/>
    </row>
    <row r="144" spans="1:7" x14ac:dyDescent="0.25">
      <c r="A144" s="297"/>
      <c r="B144" s="297"/>
      <c r="C144" s="297"/>
      <c r="D144" s="297"/>
      <c r="E144" s="301"/>
      <c r="F144" s="301"/>
      <c r="G144"/>
    </row>
    <row r="145" spans="1:7" x14ac:dyDescent="0.25">
      <c r="A145" s="297"/>
      <c r="B145" s="297"/>
      <c r="C145" s="297"/>
      <c r="D145" s="297"/>
      <c r="E145" s="300"/>
      <c r="F145" s="301"/>
      <c r="G145"/>
    </row>
    <row r="146" spans="1:7" x14ac:dyDescent="0.25">
      <c r="G146"/>
    </row>
    <row r="147" spans="1:7" x14ac:dyDescent="0.25">
      <c r="G147"/>
    </row>
    <row r="148" spans="1:7" x14ac:dyDescent="0.25">
      <c r="G148"/>
    </row>
    <row r="149" spans="1:7" x14ac:dyDescent="0.25">
      <c r="G149"/>
    </row>
    <row r="150" spans="1:7" x14ac:dyDescent="0.25">
      <c r="G150"/>
    </row>
    <row r="151" spans="1:7" x14ac:dyDescent="0.25">
      <c r="G151"/>
    </row>
    <row r="152" spans="1:7" x14ac:dyDescent="0.25">
      <c r="G152"/>
    </row>
    <row r="153" spans="1:7" x14ac:dyDescent="0.25">
      <c r="G153"/>
    </row>
    <row r="154" spans="1:7" x14ac:dyDescent="0.25">
      <c r="G154"/>
    </row>
    <row r="155" spans="1:7" x14ac:dyDescent="0.25">
      <c r="G155"/>
    </row>
    <row r="156" spans="1:7" x14ac:dyDescent="0.25">
      <c r="G156"/>
    </row>
    <row r="157" spans="1:7" x14ac:dyDescent="0.25">
      <c r="G157"/>
    </row>
    <row r="158" spans="1:7" x14ac:dyDescent="0.25">
      <c r="G158"/>
    </row>
    <row r="159" spans="1:7" x14ac:dyDescent="0.25">
      <c r="G159"/>
    </row>
  </sheetData>
  <sheetProtection algorithmName="SHA-512" hashValue="WM57LWyTuXLMtvmgsAkLjKAP4rhNWSXeSOIc9D9VzZTq8f8ZPQe16BpRx0caFYEBCmrmCs2b3WC19lFjbbQkhA==" saltValue="nih+hjVFK7WXUAbuYZOkpQ==" spinCount="100000" sheet="1" objects="1" scenarios="1"/>
  <mergeCells count="20">
    <mergeCell ref="B88:E88"/>
    <mergeCell ref="B24:E24"/>
    <mergeCell ref="A84:D84"/>
    <mergeCell ref="B64:E64"/>
    <mergeCell ref="A38:B38"/>
    <mergeCell ref="A41:B41"/>
    <mergeCell ref="B102:E102"/>
    <mergeCell ref="B101:E101"/>
    <mergeCell ref="B89:AA89"/>
    <mergeCell ref="B94:AA94"/>
    <mergeCell ref="B90:E90"/>
    <mergeCell ref="B91:E91"/>
    <mergeCell ref="C98:E98"/>
    <mergeCell ref="B100:E100"/>
    <mergeCell ref="B92:E92"/>
    <mergeCell ref="B93:E93"/>
    <mergeCell ref="B95:E95"/>
    <mergeCell ref="B96:E96"/>
    <mergeCell ref="B97:E97"/>
    <mergeCell ref="B99:E99"/>
  </mergeCells>
  <phoneticPr fontId="1" type="noConversion"/>
  <dataValidations count="1">
    <dataValidation type="list" allowBlank="1" showInputMessage="1" showErrorMessage="1" sqref="D62:D63 D68:D69 D4:D22 D32:D37 D28:D30 D42:D58" xr:uid="{D3B732E3-2D68-4AF9-A840-82F0788CD49C}">
      <formula1>#REF!</formula1>
    </dataValidation>
  </dataValidations>
  <pageMargins left="0.7" right="0.7" top="0.75" bottom="0.75" header="0.3" footer="0.3"/>
  <pageSetup paperSize="8" orientation="landscape" r:id="rId1"/>
  <ignoredErrors>
    <ignoredError sqref="AA8 AA6 AA4" formulaRange="1"/>
    <ignoredError sqref="AA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4D097-169E-4424-BA9B-383922795C24}">
  <dimension ref="A1:AM131"/>
  <sheetViews>
    <sheetView topLeftCell="I108" zoomScale="90" zoomScaleNormal="90" workbookViewId="0">
      <selection activeCell="S123" sqref="S123"/>
    </sheetView>
  </sheetViews>
  <sheetFormatPr defaultRowHeight="15" x14ac:dyDescent="0.25"/>
  <cols>
    <col min="1" max="1" width="37.5703125" customWidth="1"/>
    <col min="2" max="2" width="18.85546875" customWidth="1"/>
    <col min="3" max="3" width="14" customWidth="1"/>
    <col min="4" max="4" width="19" customWidth="1"/>
    <col min="5" max="5" width="13.140625" customWidth="1"/>
    <col min="6" max="6" width="13.85546875" customWidth="1"/>
    <col min="10" max="10" width="39.28515625" customWidth="1"/>
    <col min="12" max="12" width="13.28515625" customWidth="1"/>
    <col min="13" max="13" width="29.7109375" customWidth="1"/>
    <col min="14" max="14" width="16.85546875" customWidth="1"/>
    <col min="25" max="25" width="12.85546875" customWidth="1"/>
  </cols>
  <sheetData>
    <row r="1" spans="1:39" x14ac:dyDescent="0.25">
      <c r="A1" t="s">
        <v>225</v>
      </c>
      <c r="B1" s="23" t="s">
        <v>226</v>
      </c>
      <c r="C1" t="s">
        <v>227</v>
      </c>
      <c r="D1" t="s">
        <v>228</v>
      </c>
      <c r="E1" t="s">
        <v>229</v>
      </c>
      <c r="F1" t="s">
        <v>230</v>
      </c>
      <c r="G1" t="s">
        <v>231</v>
      </c>
      <c r="H1" t="s">
        <v>232</v>
      </c>
      <c r="I1" t="s">
        <v>233</v>
      </c>
      <c r="J1" t="s">
        <v>234</v>
      </c>
      <c r="K1" t="s">
        <v>235</v>
      </c>
      <c r="L1" t="s">
        <v>236</v>
      </c>
      <c r="M1" t="s">
        <v>237</v>
      </c>
      <c r="N1" t="s">
        <v>238</v>
      </c>
      <c r="O1" t="s">
        <v>239</v>
      </c>
      <c r="P1" t="s">
        <v>240</v>
      </c>
      <c r="Q1" t="s">
        <v>241</v>
      </c>
      <c r="R1" t="s">
        <v>242</v>
      </c>
      <c r="S1" t="s">
        <v>243</v>
      </c>
      <c r="T1" s="48" t="s">
        <v>244</v>
      </c>
      <c r="U1" s="48"/>
      <c r="V1" s="48"/>
      <c r="W1" s="48"/>
      <c r="X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39" s="62" customFormat="1" x14ac:dyDescent="0.25">
      <c r="A2" s="59" t="s">
        <v>245</v>
      </c>
      <c r="B2" s="59">
        <v>0</v>
      </c>
      <c r="C2" s="59">
        <v>3005724</v>
      </c>
      <c r="D2" s="60">
        <v>0.06</v>
      </c>
      <c r="E2" s="59" t="s">
        <v>246</v>
      </c>
      <c r="F2" s="61">
        <v>44593</v>
      </c>
      <c r="G2" s="59" t="s">
        <v>247</v>
      </c>
      <c r="H2" s="59" t="s">
        <v>248</v>
      </c>
      <c r="I2" s="59" t="s">
        <v>249</v>
      </c>
      <c r="J2" s="59" t="s">
        <v>250</v>
      </c>
      <c r="K2" s="59"/>
      <c r="L2" s="59" t="s">
        <v>251</v>
      </c>
      <c r="M2" s="59" t="s">
        <v>252</v>
      </c>
      <c r="N2" s="59" t="s">
        <v>253</v>
      </c>
      <c r="O2" s="59" t="s">
        <v>247</v>
      </c>
      <c r="Q2" s="59" t="s">
        <v>254</v>
      </c>
      <c r="R2" s="59" t="s">
        <v>255</v>
      </c>
      <c r="S2" s="59">
        <v>2</v>
      </c>
      <c r="T2" s="59" t="s">
        <v>256</v>
      </c>
      <c r="U2" s="59"/>
      <c r="V2" s="59"/>
      <c r="W2" s="59"/>
      <c r="X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</row>
    <row r="3" spans="1:39" s="62" customFormat="1" x14ac:dyDescent="0.25">
      <c r="A3" s="59" t="s">
        <v>245</v>
      </c>
      <c r="B3" s="59" t="s">
        <v>257</v>
      </c>
      <c r="C3" s="59">
        <v>3005724</v>
      </c>
      <c r="D3" s="60">
        <v>0.06</v>
      </c>
      <c r="E3" s="59" t="s">
        <v>246</v>
      </c>
      <c r="F3" s="61">
        <v>44593</v>
      </c>
      <c r="G3" s="59" t="s">
        <v>247</v>
      </c>
      <c r="H3" s="59" t="s">
        <v>248</v>
      </c>
      <c r="I3" s="59" t="s">
        <v>249</v>
      </c>
      <c r="J3" s="59" t="s">
        <v>250</v>
      </c>
      <c r="K3" s="59"/>
      <c r="L3" s="59" t="s">
        <v>251</v>
      </c>
      <c r="M3" s="59" t="s">
        <v>252</v>
      </c>
      <c r="N3" s="59" t="s">
        <v>253</v>
      </c>
      <c r="O3" s="59" t="s">
        <v>247</v>
      </c>
      <c r="Q3" s="59" t="s">
        <v>254</v>
      </c>
      <c r="R3" s="59" t="s">
        <v>258</v>
      </c>
      <c r="S3" s="59">
        <v>4</v>
      </c>
      <c r="T3" s="59" t="s">
        <v>256</v>
      </c>
      <c r="U3" s="59"/>
      <c r="V3" s="59"/>
      <c r="W3" s="59"/>
      <c r="X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</row>
    <row r="4" spans="1:39" x14ac:dyDescent="0.25">
      <c r="A4" s="48" t="s">
        <v>259</v>
      </c>
      <c r="B4" s="48" t="s">
        <v>260</v>
      </c>
      <c r="C4" s="48">
        <v>295405</v>
      </c>
      <c r="D4" s="50">
        <v>0.65</v>
      </c>
      <c r="E4" s="48" t="s">
        <v>246</v>
      </c>
      <c r="F4" s="49">
        <v>41872</v>
      </c>
      <c r="G4" s="48" t="s">
        <v>247</v>
      </c>
      <c r="H4" s="48" t="s">
        <v>248</v>
      </c>
      <c r="I4" s="48" t="s">
        <v>261</v>
      </c>
      <c r="J4" s="48" t="s">
        <v>262</v>
      </c>
      <c r="K4" s="48"/>
      <c r="L4" s="48" t="s">
        <v>251</v>
      </c>
      <c r="M4" s="48" t="s">
        <v>263</v>
      </c>
      <c r="N4" s="48" t="s">
        <v>253</v>
      </c>
      <c r="O4" s="48" t="s">
        <v>264</v>
      </c>
      <c r="P4" s="49">
        <v>43101</v>
      </c>
      <c r="Q4" s="48" t="s">
        <v>265</v>
      </c>
      <c r="R4" s="48" t="s">
        <v>258</v>
      </c>
      <c r="S4" s="48">
        <v>3</v>
      </c>
      <c r="T4" s="48" t="s">
        <v>256</v>
      </c>
      <c r="U4" s="48"/>
      <c r="V4" s="48"/>
      <c r="W4" s="48"/>
      <c r="X4" s="48"/>
      <c r="Y4" s="49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</row>
    <row r="5" spans="1:39" x14ac:dyDescent="0.25">
      <c r="A5" s="48" t="s">
        <v>259</v>
      </c>
      <c r="B5" s="48" t="s">
        <v>266</v>
      </c>
      <c r="C5" s="48">
        <v>2355108</v>
      </c>
      <c r="D5" s="50">
        <v>0.2</v>
      </c>
      <c r="E5" s="48" t="s">
        <v>246</v>
      </c>
      <c r="F5" s="49">
        <v>43503</v>
      </c>
      <c r="G5" s="48" t="s">
        <v>247</v>
      </c>
      <c r="H5" s="48" t="s">
        <v>248</v>
      </c>
      <c r="I5" s="48" t="s">
        <v>261</v>
      </c>
      <c r="J5" s="48" t="s">
        <v>267</v>
      </c>
      <c r="K5" s="48"/>
      <c r="L5" s="48" t="s">
        <v>251</v>
      </c>
      <c r="M5" s="48" t="s">
        <v>268</v>
      </c>
      <c r="N5" s="48" t="s">
        <v>253</v>
      </c>
      <c r="O5" s="48" t="s">
        <v>264</v>
      </c>
      <c r="P5" s="49">
        <v>44562</v>
      </c>
      <c r="Q5" s="48" t="s">
        <v>265</v>
      </c>
      <c r="R5" s="48" t="s">
        <v>258</v>
      </c>
      <c r="S5" s="48">
        <v>1</v>
      </c>
      <c r="T5" s="48" t="s">
        <v>256</v>
      </c>
      <c r="U5" s="48"/>
      <c r="V5" s="48"/>
      <c r="W5" s="48"/>
      <c r="X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</row>
    <row r="6" spans="1:39" x14ac:dyDescent="0.25">
      <c r="A6" s="48" t="s">
        <v>259</v>
      </c>
      <c r="B6" s="48" t="s">
        <v>269</v>
      </c>
      <c r="C6" s="48">
        <v>3075352</v>
      </c>
      <c r="D6" s="50">
        <v>0.05</v>
      </c>
      <c r="E6" s="48" t="s">
        <v>246</v>
      </c>
      <c r="F6" s="49">
        <v>44901</v>
      </c>
      <c r="G6" s="48" t="s">
        <v>247</v>
      </c>
      <c r="H6" s="48" t="s">
        <v>248</v>
      </c>
      <c r="I6" s="48" t="s">
        <v>261</v>
      </c>
      <c r="J6" s="48" t="s">
        <v>270</v>
      </c>
      <c r="K6" s="48"/>
      <c r="L6" s="48" t="s">
        <v>251</v>
      </c>
      <c r="M6" s="48" t="s">
        <v>271</v>
      </c>
      <c r="N6" s="48" t="s">
        <v>253</v>
      </c>
      <c r="O6" s="48" t="s">
        <v>264</v>
      </c>
      <c r="Q6" s="48" t="s">
        <v>265</v>
      </c>
      <c r="R6" s="48" t="s">
        <v>272</v>
      </c>
      <c r="S6" s="48">
        <v>1</v>
      </c>
      <c r="T6" s="48" t="s">
        <v>256</v>
      </c>
      <c r="U6" s="48"/>
      <c r="V6" s="48"/>
      <c r="W6" s="48"/>
      <c r="X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</row>
    <row r="7" spans="1:39" x14ac:dyDescent="0.25">
      <c r="A7" s="48" t="s">
        <v>259</v>
      </c>
      <c r="B7" s="48" t="s">
        <v>273</v>
      </c>
      <c r="C7" s="48">
        <v>3075351</v>
      </c>
      <c r="D7" s="50">
        <v>0.03</v>
      </c>
      <c r="E7" s="48" t="s">
        <v>246</v>
      </c>
      <c r="F7" s="49">
        <v>44901</v>
      </c>
      <c r="G7" s="48" t="s">
        <v>247</v>
      </c>
      <c r="H7" s="48" t="s">
        <v>248</v>
      </c>
      <c r="I7" s="48" t="s">
        <v>261</v>
      </c>
      <c r="J7" s="48" t="s">
        <v>274</v>
      </c>
      <c r="K7" s="48" t="s">
        <v>275</v>
      </c>
      <c r="L7" s="48" t="s">
        <v>251</v>
      </c>
      <c r="M7" s="48" t="s">
        <v>276</v>
      </c>
      <c r="N7" s="48" t="s">
        <v>253</v>
      </c>
      <c r="O7" s="48" t="s">
        <v>264</v>
      </c>
      <c r="Q7" s="48" t="s">
        <v>265</v>
      </c>
      <c r="R7" s="48" t="s">
        <v>255</v>
      </c>
      <c r="S7" s="48">
        <v>1</v>
      </c>
      <c r="T7" s="48" t="s">
        <v>256</v>
      </c>
      <c r="U7" s="48"/>
      <c r="V7" s="48"/>
      <c r="W7" s="48"/>
      <c r="X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</row>
    <row r="8" spans="1:39" x14ac:dyDescent="0.25">
      <c r="A8" s="48" t="s">
        <v>259</v>
      </c>
      <c r="B8" s="48" t="s">
        <v>277</v>
      </c>
      <c r="C8" s="48">
        <v>3114871</v>
      </c>
      <c r="D8" s="50">
        <v>0.01</v>
      </c>
      <c r="E8" s="48" t="s">
        <v>246</v>
      </c>
      <c r="F8" s="49">
        <v>45079</v>
      </c>
      <c r="G8" s="48" t="s">
        <v>247</v>
      </c>
      <c r="H8" s="48" t="s">
        <v>248</v>
      </c>
      <c r="I8" s="48" t="s">
        <v>261</v>
      </c>
      <c r="J8" s="48" t="s">
        <v>278</v>
      </c>
      <c r="K8" s="48"/>
      <c r="L8" s="48" t="s">
        <v>251</v>
      </c>
      <c r="M8" s="48" t="s">
        <v>279</v>
      </c>
      <c r="N8" s="48" t="s">
        <v>253</v>
      </c>
      <c r="O8" s="48" t="s">
        <v>264</v>
      </c>
      <c r="Q8" s="48" t="s">
        <v>265</v>
      </c>
      <c r="R8" s="48" t="s">
        <v>255</v>
      </c>
      <c r="S8" s="48">
        <v>1</v>
      </c>
      <c r="T8" s="48" t="s">
        <v>256</v>
      </c>
      <c r="U8" s="48"/>
      <c r="V8" s="48"/>
      <c r="W8" s="48"/>
      <c r="X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</row>
    <row r="9" spans="1:39" x14ac:dyDescent="0.25">
      <c r="A9" s="48" t="s">
        <v>259</v>
      </c>
      <c r="B9" s="48" t="s">
        <v>280</v>
      </c>
      <c r="C9" s="48">
        <v>2420324</v>
      </c>
      <c r="D9" s="50">
        <v>0.02</v>
      </c>
      <c r="E9" s="48" t="s">
        <v>246</v>
      </c>
      <c r="F9" s="49">
        <v>43537</v>
      </c>
      <c r="G9" s="48" t="s">
        <v>247</v>
      </c>
      <c r="H9" s="48" t="s">
        <v>248</v>
      </c>
      <c r="I9" s="48" t="s">
        <v>261</v>
      </c>
      <c r="J9" s="48" t="s">
        <v>281</v>
      </c>
      <c r="K9" s="48"/>
      <c r="L9" s="48" t="s">
        <v>251</v>
      </c>
      <c r="M9" s="48" t="s">
        <v>282</v>
      </c>
      <c r="N9" s="48" t="s">
        <v>253</v>
      </c>
      <c r="O9" s="48" t="s">
        <v>264</v>
      </c>
      <c r="P9" s="49">
        <v>43817</v>
      </c>
      <c r="Q9" s="48" t="s">
        <v>265</v>
      </c>
      <c r="R9" s="48" t="s">
        <v>255</v>
      </c>
      <c r="S9" s="48">
        <v>1</v>
      </c>
      <c r="T9" s="48" t="s">
        <v>256</v>
      </c>
      <c r="U9" s="48"/>
      <c r="V9" s="48"/>
      <c r="W9" s="48"/>
      <c r="X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</row>
    <row r="10" spans="1:39" x14ac:dyDescent="0.25">
      <c r="A10" s="48" t="s">
        <v>259</v>
      </c>
      <c r="B10" s="48" t="s">
        <v>283</v>
      </c>
      <c r="C10" s="48">
        <v>2904847</v>
      </c>
      <c r="D10" s="50">
        <v>0.08</v>
      </c>
      <c r="E10" s="48" t="s">
        <v>284</v>
      </c>
      <c r="F10" s="49">
        <v>44148</v>
      </c>
      <c r="G10" s="48" t="s">
        <v>264</v>
      </c>
      <c r="H10" s="48" t="s">
        <v>248</v>
      </c>
      <c r="I10" s="48" t="s">
        <v>261</v>
      </c>
      <c r="J10" s="48" t="s">
        <v>285</v>
      </c>
      <c r="K10" s="48"/>
      <c r="L10" s="48" t="s">
        <v>251</v>
      </c>
      <c r="M10" s="48" t="s">
        <v>286</v>
      </c>
      <c r="N10" s="48" t="s">
        <v>253</v>
      </c>
      <c r="O10" s="48" t="s">
        <v>247</v>
      </c>
      <c r="Q10" s="48" t="s">
        <v>265</v>
      </c>
      <c r="R10" s="48" t="s">
        <v>287</v>
      </c>
      <c r="S10" s="48">
        <v>4</v>
      </c>
      <c r="T10" s="48" t="s">
        <v>256</v>
      </c>
      <c r="U10" s="48"/>
      <c r="V10" s="48"/>
      <c r="W10" s="48"/>
      <c r="X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</row>
    <row r="11" spans="1:39" x14ac:dyDescent="0.25">
      <c r="A11" s="48" t="s">
        <v>259</v>
      </c>
      <c r="B11" s="48" t="s">
        <v>288</v>
      </c>
      <c r="C11" s="48">
        <v>1566512</v>
      </c>
      <c r="D11" s="50">
        <v>0.04</v>
      </c>
      <c r="E11" s="48" t="s">
        <v>246</v>
      </c>
      <c r="F11" s="49">
        <v>42965</v>
      </c>
      <c r="G11" s="48" t="s">
        <v>247</v>
      </c>
      <c r="H11" s="48" t="s">
        <v>248</v>
      </c>
      <c r="I11" s="48" t="s">
        <v>261</v>
      </c>
      <c r="J11" s="48" t="s">
        <v>289</v>
      </c>
      <c r="K11" s="48"/>
      <c r="L11" s="48" t="s">
        <v>290</v>
      </c>
      <c r="M11" s="48" t="s">
        <v>291</v>
      </c>
      <c r="N11" s="48" t="s">
        <v>253</v>
      </c>
      <c r="O11" s="48" t="s">
        <v>264</v>
      </c>
      <c r="P11" s="49">
        <v>44197</v>
      </c>
      <c r="Q11" s="48" t="s">
        <v>265</v>
      </c>
      <c r="R11" s="48" t="s">
        <v>287</v>
      </c>
      <c r="S11" s="48">
        <v>1</v>
      </c>
      <c r="T11" s="48" t="s">
        <v>292</v>
      </c>
      <c r="U11" s="48"/>
      <c r="V11" s="48"/>
      <c r="W11" s="48"/>
      <c r="X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</row>
    <row r="12" spans="1:39" x14ac:dyDescent="0.25">
      <c r="A12" s="48" t="s">
        <v>259</v>
      </c>
      <c r="B12" s="48" t="s">
        <v>293</v>
      </c>
      <c r="C12" s="48">
        <v>3017839</v>
      </c>
      <c r="D12" s="50">
        <v>0.02</v>
      </c>
      <c r="E12" s="48" t="s">
        <v>246</v>
      </c>
      <c r="F12" s="49">
        <v>44624</v>
      </c>
      <c r="G12" s="48" t="s">
        <v>247</v>
      </c>
      <c r="H12" s="48" t="s">
        <v>248</v>
      </c>
      <c r="I12" s="48" t="s">
        <v>261</v>
      </c>
      <c r="J12" s="48" t="s">
        <v>294</v>
      </c>
      <c r="K12" s="48" t="s">
        <v>295</v>
      </c>
      <c r="L12" s="48" t="s">
        <v>290</v>
      </c>
      <c r="M12" s="48" t="s">
        <v>296</v>
      </c>
      <c r="N12" s="48" t="s">
        <v>253</v>
      </c>
      <c r="O12" s="48" t="s">
        <v>247</v>
      </c>
      <c r="Q12" s="48" t="s">
        <v>254</v>
      </c>
      <c r="R12" s="48" t="s">
        <v>287</v>
      </c>
      <c r="S12" s="48">
        <v>2</v>
      </c>
      <c r="T12" s="48" t="s">
        <v>292</v>
      </c>
      <c r="U12" s="48"/>
      <c r="V12" s="48"/>
      <c r="W12" s="48"/>
      <c r="X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</row>
    <row r="13" spans="1:39" x14ac:dyDescent="0.25">
      <c r="A13" s="48" t="s">
        <v>259</v>
      </c>
      <c r="B13" s="48" t="s">
        <v>297</v>
      </c>
      <c r="C13" s="48">
        <v>2617974</v>
      </c>
      <c r="D13" s="50">
        <v>0.17</v>
      </c>
      <c r="E13" s="48" t="s">
        <v>246</v>
      </c>
      <c r="F13" s="49">
        <v>43651</v>
      </c>
      <c r="G13" s="48" t="s">
        <v>247</v>
      </c>
      <c r="H13" s="48" t="s">
        <v>248</v>
      </c>
      <c r="I13" s="48" t="s">
        <v>298</v>
      </c>
      <c r="J13" s="48" t="s">
        <v>299</v>
      </c>
      <c r="K13" s="48"/>
      <c r="L13" s="48" t="s">
        <v>290</v>
      </c>
      <c r="M13" s="48" t="s">
        <v>300</v>
      </c>
      <c r="N13" s="48" t="s">
        <v>253</v>
      </c>
      <c r="O13" s="48" t="s">
        <v>247</v>
      </c>
      <c r="P13" s="49">
        <v>44652</v>
      </c>
      <c r="Q13" s="48" t="s">
        <v>265</v>
      </c>
      <c r="R13" s="48" t="s">
        <v>272</v>
      </c>
      <c r="S13" s="48">
        <v>0</v>
      </c>
      <c r="T13" s="48" t="s">
        <v>292</v>
      </c>
      <c r="U13" s="48"/>
      <c r="V13" s="48"/>
      <c r="W13" s="48"/>
      <c r="X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</row>
    <row r="14" spans="1:39" x14ac:dyDescent="0.25">
      <c r="A14" s="48" t="s">
        <v>259</v>
      </c>
      <c r="B14" s="48" t="s">
        <v>297</v>
      </c>
      <c r="C14" s="48">
        <v>2617974</v>
      </c>
      <c r="D14" s="50">
        <v>0.17</v>
      </c>
      <c r="E14" s="48" t="s">
        <v>246</v>
      </c>
      <c r="F14" s="49">
        <v>43651</v>
      </c>
      <c r="G14" s="48" t="s">
        <v>247</v>
      </c>
      <c r="H14" s="48" t="s">
        <v>248</v>
      </c>
      <c r="I14" s="48" t="s">
        <v>298</v>
      </c>
      <c r="J14" s="48" t="s">
        <v>299</v>
      </c>
      <c r="K14" s="48"/>
      <c r="L14" s="48" t="s">
        <v>290</v>
      </c>
      <c r="M14" s="48" t="s">
        <v>300</v>
      </c>
      <c r="N14" s="48" t="s">
        <v>253</v>
      </c>
      <c r="O14" s="48" t="s">
        <v>247</v>
      </c>
      <c r="P14" s="49">
        <v>44652</v>
      </c>
      <c r="Q14" s="48" t="s">
        <v>265</v>
      </c>
      <c r="R14" s="48" t="s">
        <v>301</v>
      </c>
      <c r="S14" s="48">
        <v>1</v>
      </c>
      <c r="T14" s="48" t="s">
        <v>292</v>
      </c>
      <c r="U14" s="48"/>
      <c r="V14" s="48"/>
      <c r="W14" s="48"/>
      <c r="X14" s="48"/>
      <c r="Y14" s="49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</row>
    <row r="15" spans="1:39" s="54" customFormat="1" x14ac:dyDescent="0.25">
      <c r="A15" s="51" t="s">
        <v>245</v>
      </c>
      <c r="B15" s="51" t="s">
        <v>302</v>
      </c>
      <c r="C15" s="51">
        <v>3092669</v>
      </c>
      <c r="D15" s="52">
        <v>0.03</v>
      </c>
      <c r="E15" s="51" t="s">
        <v>246</v>
      </c>
      <c r="F15" s="53">
        <v>45009</v>
      </c>
      <c r="G15" s="51" t="s">
        <v>247</v>
      </c>
      <c r="H15" s="51" t="s">
        <v>248</v>
      </c>
      <c r="I15" s="51" t="s">
        <v>249</v>
      </c>
      <c r="J15" s="51" t="s">
        <v>303</v>
      </c>
      <c r="K15" s="51"/>
      <c r="L15" s="51" t="s">
        <v>304</v>
      </c>
      <c r="M15" s="51" t="s">
        <v>305</v>
      </c>
      <c r="N15" s="51" t="s">
        <v>253</v>
      </c>
      <c r="O15" s="51" t="s">
        <v>247</v>
      </c>
      <c r="Q15" s="51" t="s">
        <v>254</v>
      </c>
      <c r="R15" s="51" t="s">
        <v>287</v>
      </c>
      <c r="S15" s="51">
        <v>7</v>
      </c>
      <c r="T15" s="51" t="s">
        <v>306</v>
      </c>
      <c r="U15" s="51"/>
      <c r="V15" s="51"/>
      <c r="W15" s="51"/>
      <c r="X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</row>
    <row r="16" spans="1:39" x14ac:dyDescent="0.25">
      <c r="A16" s="48" t="s">
        <v>259</v>
      </c>
      <c r="B16" s="48" t="s">
        <v>307</v>
      </c>
      <c r="C16" s="48">
        <v>91213</v>
      </c>
      <c r="D16" s="50">
        <v>0.11</v>
      </c>
      <c r="E16" s="48" t="s">
        <v>246</v>
      </c>
      <c r="F16" s="49">
        <v>39946</v>
      </c>
      <c r="G16" s="48" t="s">
        <v>264</v>
      </c>
      <c r="H16" s="48" t="s">
        <v>248</v>
      </c>
      <c r="I16" s="48" t="s">
        <v>261</v>
      </c>
      <c r="J16" s="48" t="s">
        <v>308</v>
      </c>
      <c r="K16" s="48"/>
      <c r="L16" s="48" t="s">
        <v>304</v>
      </c>
      <c r="M16" s="48" t="s">
        <v>309</v>
      </c>
      <c r="N16" s="48" t="s">
        <v>253</v>
      </c>
      <c r="O16" s="48" t="s">
        <v>247</v>
      </c>
      <c r="P16" s="49">
        <v>40003</v>
      </c>
      <c r="Q16" s="48" t="s">
        <v>265</v>
      </c>
      <c r="R16" s="48" t="s">
        <v>287</v>
      </c>
      <c r="S16" s="48">
        <v>2</v>
      </c>
      <c r="T16" s="48" t="s">
        <v>306</v>
      </c>
      <c r="U16" s="48"/>
      <c r="V16" s="48"/>
      <c r="W16" s="48"/>
      <c r="X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</row>
    <row r="17" spans="1:39" x14ac:dyDescent="0.25">
      <c r="A17" s="48" t="s">
        <v>259</v>
      </c>
      <c r="B17" s="48" t="s">
        <v>307</v>
      </c>
      <c r="C17" s="48">
        <v>91213</v>
      </c>
      <c r="D17" s="50">
        <v>0.11</v>
      </c>
      <c r="E17" s="48" t="s">
        <v>246</v>
      </c>
      <c r="F17" s="49">
        <v>39946</v>
      </c>
      <c r="G17" s="48" t="s">
        <v>264</v>
      </c>
      <c r="H17" s="48" t="s">
        <v>248</v>
      </c>
      <c r="I17" s="48" t="s">
        <v>310</v>
      </c>
      <c r="J17" s="48" t="s">
        <v>308</v>
      </c>
      <c r="K17" s="48"/>
      <c r="L17" s="48" t="s">
        <v>304</v>
      </c>
      <c r="M17" s="48" t="s">
        <v>309</v>
      </c>
      <c r="N17" s="48" t="s">
        <v>253</v>
      </c>
      <c r="O17" s="48" t="s">
        <v>247</v>
      </c>
      <c r="P17" s="49">
        <v>40003</v>
      </c>
      <c r="Q17" s="48" t="s">
        <v>254</v>
      </c>
      <c r="R17" s="48" t="s">
        <v>287</v>
      </c>
      <c r="S17" s="48">
        <v>0</v>
      </c>
      <c r="T17" s="48" t="s">
        <v>306</v>
      </c>
      <c r="U17" s="48"/>
      <c r="V17" s="48"/>
      <c r="W17" s="48"/>
      <c r="X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</row>
    <row r="18" spans="1:39" x14ac:dyDescent="0.25">
      <c r="A18" s="48" t="s">
        <v>259</v>
      </c>
      <c r="B18" s="48" t="s">
        <v>307</v>
      </c>
      <c r="C18" s="48">
        <v>91213</v>
      </c>
      <c r="D18" s="50">
        <v>0.11</v>
      </c>
      <c r="E18" s="48" t="s">
        <v>246</v>
      </c>
      <c r="F18" s="49">
        <v>39946</v>
      </c>
      <c r="G18" s="48" t="s">
        <v>264</v>
      </c>
      <c r="H18" s="48" t="s">
        <v>248</v>
      </c>
      <c r="I18" s="48" t="s">
        <v>310</v>
      </c>
      <c r="J18" s="48" t="s">
        <v>308</v>
      </c>
      <c r="K18" s="48"/>
      <c r="L18" s="48" t="s">
        <v>304</v>
      </c>
      <c r="M18" s="48" t="s">
        <v>309</v>
      </c>
      <c r="N18" s="48" t="s">
        <v>253</v>
      </c>
      <c r="O18" s="48" t="s">
        <v>247</v>
      </c>
      <c r="P18" s="49">
        <v>40003</v>
      </c>
      <c r="Q18" s="48" t="s">
        <v>265</v>
      </c>
      <c r="R18" s="48" t="s">
        <v>301</v>
      </c>
      <c r="S18" s="48">
        <v>0</v>
      </c>
      <c r="T18" s="48" t="s">
        <v>306</v>
      </c>
      <c r="U18" s="48"/>
      <c r="V18" s="48"/>
      <c r="W18" s="48"/>
      <c r="X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</row>
    <row r="19" spans="1:39" x14ac:dyDescent="0.25">
      <c r="A19" s="48" t="s">
        <v>259</v>
      </c>
      <c r="B19" s="48" t="s">
        <v>311</v>
      </c>
      <c r="C19" s="48">
        <v>2956316</v>
      </c>
      <c r="D19" s="50">
        <v>0.05</v>
      </c>
      <c r="E19" s="48" t="s">
        <v>246</v>
      </c>
      <c r="F19" s="49">
        <v>44321</v>
      </c>
      <c r="G19" s="48" t="s">
        <v>264</v>
      </c>
      <c r="H19" s="48" t="s">
        <v>248</v>
      </c>
      <c r="I19" s="48" t="s">
        <v>261</v>
      </c>
      <c r="J19" s="48" t="s">
        <v>312</v>
      </c>
      <c r="K19" s="48"/>
      <c r="L19" s="48" t="s">
        <v>304</v>
      </c>
      <c r="M19" s="48" t="s">
        <v>313</v>
      </c>
      <c r="N19" s="48" t="s">
        <v>253</v>
      </c>
      <c r="O19" s="48" t="s">
        <v>264</v>
      </c>
      <c r="Q19" s="48" t="s">
        <v>265</v>
      </c>
      <c r="R19" s="48" t="s">
        <v>258</v>
      </c>
      <c r="S19" s="48">
        <v>1</v>
      </c>
      <c r="T19" s="48" t="s">
        <v>306</v>
      </c>
      <c r="U19" s="48"/>
      <c r="V19" s="48"/>
      <c r="W19" s="48"/>
      <c r="X19" s="48"/>
      <c r="Y19" s="49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</row>
    <row r="20" spans="1:39" x14ac:dyDescent="0.25">
      <c r="A20" s="48" t="s">
        <v>259</v>
      </c>
      <c r="B20" s="48" t="s">
        <v>314</v>
      </c>
      <c r="C20" s="48">
        <v>2928596</v>
      </c>
      <c r="D20" s="50">
        <v>0.06</v>
      </c>
      <c r="E20" s="48" t="s">
        <v>246</v>
      </c>
      <c r="F20" s="49">
        <v>44238</v>
      </c>
      <c r="G20" s="48" t="s">
        <v>264</v>
      </c>
      <c r="H20" s="48" t="s">
        <v>248</v>
      </c>
      <c r="I20" s="48" t="s">
        <v>261</v>
      </c>
      <c r="J20" s="48" t="s">
        <v>315</v>
      </c>
      <c r="K20" s="48"/>
      <c r="L20" s="48" t="s">
        <v>304</v>
      </c>
      <c r="M20" s="48" t="s">
        <v>316</v>
      </c>
      <c r="N20" s="48" t="s">
        <v>253</v>
      </c>
      <c r="O20" s="48" t="s">
        <v>264</v>
      </c>
      <c r="P20" s="49">
        <v>45292</v>
      </c>
      <c r="Q20" s="48" t="s">
        <v>265</v>
      </c>
      <c r="R20" s="48" t="s">
        <v>255</v>
      </c>
      <c r="S20" s="48">
        <v>1</v>
      </c>
      <c r="T20" s="48" t="s">
        <v>306</v>
      </c>
      <c r="U20" s="48"/>
      <c r="V20" s="48"/>
      <c r="W20" s="48"/>
      <c r="X20" s="48"/>
      <c r="Y20" s="49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</row>
    <row r="21" spans="1:39" x14ac:dyDescent="0.25">
      <c r="A21" s="48" t="s">
        <v>259</v>
      </c>
      <c r="B21" s="48" t="s">
        <v>317</v>
      </c>
      <c r="C21" s="48">
        <v>3039151</v>
      </c>
      <c r="D21" s="50">
        <v>0.08</v>
      </c>
      <c r="E21" s="48" t="s">
        <v>246</v>
      </c>
      <c r="F21" s="49">
        <v>44750</v>
      </c>
      <c r="G21" s="48" t="s">
        <v>247</v>
      </c>
      <c r="H21" s="48" t="s">
        <v>248</v>
      </c>
      <c r="I21" s="48" t="s">
        <v>249</v>
      </c>
      <c r="J21" s="48" t="s">
        <v>318</v>
      </c>
      <c r="K21" s="48"/>
      <c r="L21" s="48" t="s">
        <v>304</v>
      </c>
      <c r="M21" s="48" t="s">
        <v>319</v>
      </c>
      <c r="N21" s="48" t="s">
        <v>253</v>
      </c>
      <c r="O21" s="48" t="s">
        <v>247</v>
      </c>
      <c r="Q21" s="48" t="s">
        <v>265</v>
      </c>
      <c r="R21" s="48" t="s">
        <v>272</v>
      </c>
      <c r="S21" s="48">
        <v>1</v>
      </c>
      <c r="T21" s="48" t="s">
        <v>306</v>
      </c>
      <c r="U21" s="48"/>
      <c r="V21" s="48"/>
      <c r="W21" s="48"/>
      <c r="X21" s="48"/>
      <c r="Y21" s="49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</row>
    <row r="22" spans="1:39" x14ac:dyDescent="0.25">
      <c r="A22" s="48" t="s">
        <v>259</v>
      </c>
      <c r="B22" s="48" t="s">
        <v>320</v>
      </c>
      <c r="C22" s="48">
        <v>3080979</v>
      </c>
      <c r="D22" s="50">
        <v>0.04</v>
      </c>
      <c r="E22" s="48" t="s">
        <v>246</v>
      </c>
      <c r="F22" s="49">
        <v>44917</v>
      </c>
      <c r="G22" s="48" t="s">
        <v>247</v>
      </c>
      <c r="H22" s="48" t="s">
        <v>248</v>
      </c>
      <c r="I22" s="48" t="s">
        <v>249</v>
      </c>
      <c r="J22" s="48" t="s">
        <v>321</v>
      </c>
      <c r="K22" s="48"/>
      <c r="L22" s="48" t="s">
        <v>304</v>
      </c>
      <c r="M22" s="48" t="s">
        <v>322</v>
      </c>
      <c r="N22" s="48" t="s">
        <v>253</v>
      </c>
      <c r="O22" s="48" t="s">
        <v>247</v>
      </c>
      <c r="P22" s="49">
        <v>45292</v>
      </c>
      <c r="Q22" s="48" t="s">
        <v>265</v>
      </c>
      <c r="R22" s="48" t="s">
        <v>272</v>
      </c>
      <c r="S22" s="48">
        <v>1</v>
      </c>
      <c r="T22" s="48" t="s">
        <v>306</v>
      </c>
      <c r="U22" s="48"/>
      <c r="V22" s="48"/>
      <c r="W22" s="48"/>
      <c r="X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</row>
    <row r="23" spans="1:39" x14ac:dyDescent="0.25">
      <c r="A23" s="48" t="s">
        <v>259</v>
      </c>
      <c r="B23" s="48" t="s">
        <v>320</v>
      </c>
      <c r="C23" s="48">
        <v>3080979</v>
      </c>
      <c r="D23" s="50">
        <v>0.04</v>
      </c>
      <c r="E23" s="48" t="s">
        <v>246</v>
      </c>
      <c r="F23" s="49">
        <v>44917</v>
      </c>
      <c r="G23" s="48" t="s">
        <v>247</v>
      </c>
      <c r="H23" s="48" t="s">
        <v>248</v>
      </c>
      <c r="I23" s="48" t="s">
        <v>310</v>
      </c>
      <c r="J23" s="48" t="s">
        <v>321</v>
      </c>
      <c r="K23" s="48"/>
      <c r="L23" s="48" t="s">
        <v>304</v>
      </c>
      <c r="M23" s="48" t="s">
        <v>322</v>
      </c>
      <c r="N23" s="48" t="s">
        <v>253</v>
      </c>
      <c r="O23" s="48" t="s">
        <v>247</v>
      </c>
      <c r="P23" s="49">
        <v>45292</v>
      </c>
      <c r="Q23" s="48" t="s">
        <v>254</v>
      </c>
      <c r="R23" s="48" t="s">
        <v>255</v>
      </c>
      <c r="S23" s="48">
        <v>-1</v>
      </c>
      <c r="T23" s="48" t="s">
        <v>306</v>
      </c>
      <c r="U23" s="48"/>
      <c r="V23" s="48"/>
      <c r="W23" s="48"/>
      <c r="X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</row>
    <row r="24" spans="1:39" x14ac:dyDescent="0.25">
      <c r="A24" s="48" t="s">
        <v>259</v>
      </c>
      <c r="B24" s="48" t="s">
        <v>323</v>
      </c>
      <c r="C24" s="48">
        <v>2956317</v>
      </c>
      <c r="D24" s="50">
        <v>0.04</v>
      </c>
      <c r="E24" s="48" t="s">
        <v>246</v>
      </c>
      <c r="F24" s="49">
        <v>44369</v>
      </c>
      <c r="G24" s="48" t="s">
        <v>264</v>
      </c>
      <c r="H24" s="48" t="s">
        <v>248</v>
      </c>
      <c r="I24" s="48" t="s">
        <v>310</v>
      </c>
      <c r="J24" s="48" t="s">
        <v>324</v>
      </c>
      <c r="K24" s="48"/>
      <c r="L24" s="48" t="s">
        <v>304</v>
      </c>
      <c r="M24" s="48" t="s">
        <v>325</v>
      </c>
      <c r="N24" s="48" t="s">
        <v>253</v>
      </c>
      <c r="O24" s="48" t="s">
        <v>247</v>
      </c>
      <c r="Q24" s="48" t="s">
        <v>254</v>
      </c>
      <c r="R24" s="48" t="s">
        <v>255</v>
      </c>
      <c r="S24" s="48">
        <v>1</v>
      </c>
      <c r="T24" s="48" t="s">
        <v>306</v>
      </c>
      <c r="U24" s="48"/>
      <c r="V24" s="48"/>
      <c r="W24" s="48"/>
      <c r="X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 spans="1:39" x14ac:dyDescent="0.25">
      <c r="A25" s="48" t="s">
        <v>259</v>
      </c>
      <c r="B25" s="48" t="s">
        <v>326</v>
      </c>
      <c r="C25" s="48">
        <v>3151818</v>
      </c>
      <c r="D25" s="50">
        <v>0.01</v>
      </c>
      <c r="E25" s="48" t="s">
        <v>246</v>
      </c>
      <c r="F25" s="49">
        <v>45317</v>
      </c>
      <c r="G25" s="48" t="s">
        <v>247</v>
      </c>
      <c r="H25" s="48" t="s">
        <v>248</v>
      </c>
      <c r="I25" s="48" t="s">
        <v>249</v>
      </c>
      <c r="J25" s="48" t="s">
        <v>327</v>
      </c>
      <c r="K25" s="48"/>
      <c r="L25" s="48" t="s">
        <v>304</v>
      </c>
      <c r="M25" s="48" t="s">
        <v>328</v>
      </c>
      <c r="N25" s="48" t="s">
        <v>253</v>
      </c>
      <c r="O25" s="48" t="s">
        <v>247</v>
      </c>
      <c r="Q25" s="48" t="s">
        <v>265</v>
      </c>
      <c r="R25" s="48" t="s">
        <v>287</v>
      </c>
      <c r="S25" s="48">
        <v>1</v>
      </c>
      <c r="T25" s="48" t="s">
        <v>306</v>
      </c>
      <c r="U25" s="48"/>
      <c r="V25" s="48"/>
      <c r="W25" s="48"/>
      <c r="X25" s="48"/>
      <c r="Y25" s="49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 spans="1:39" x14ac:dyDescent="0.25">
      <c r="A26" s="48" t="s">
        <v>259</v>
      </c>
      <c r="B26" s="48" t="s">
        <v>329</v>
      </c>
      <c r="C26" s="48">
        <v>1627348</v>
      </c>
      <c r="D26" s="50">
        <v>0.03</v>
      </c>
      <c r="E26" s="48" t="s">
        <v>246</v>
      </c>
      <c r="F26" s="49">
        <v>43045</v>
      </c>
      <c r="G26" s="48" t="s">
        <v>247</v>
      </c>
      <c r="H26" s="48" t="s">
        <v>248</v>
      </c>
      <c r="I26" s="48" t="s">
        <v>298</v>
      </c>
      <c r="J26" s="48" t="s">
        <v>330</v>
      </c>
      <c r="K26" s="48"/>
      <c r="L26" s="48" t="s">
        <v>304</v>
      </c>
      <c r="M26" s="48" t="s">
        <v>331</v>
      </c>
      <c r="N26" s="48" t="s">
        <v>253</v>
      </c>
      <c r="O26" s="48" t="s">
        <v>247</v>
      </c>
      <c r="P26" s="49">
        <v>44287</v>
      </c>
      <c r="Q26" s="48" t="s">
        <v>265</v>
      </c>
      <c r="R26" s="48" t="s">
        <v>255</v>
      </c>
      <c r="S26" s="48">
        <v>2</v>
      </c>
      <c r="T26" s="48" t="s">
        <v>306</v>
      </c>
      <c r="U26" s="48"/>
      <c r="V26" s="48"/>
      <c r="W26" s="48"/>
      <c r="X26" s="48"/>
      <c r="Y26" s="49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spans="1:39" x14ac:dyDescent="0.25">
      <c r="A27" s="48" t="s">
        <v>259</v>
      </c>
      <c r="B27" s="48" t="s">
        <v>329</v>
      </c>
      <c r="C27" s="48">
        <v>1627348</v>
      </c>
      <c r="D27" s="50">
        <v>0.03</v>
      </c>
      <c r="E27" s="48" t="s">
        <v>246</v>
      </c>
      <c r="F27" s="49">
        <v>43045</v>
      </c>
      <c r="G27" s="48" t="s">
        <v>247</v>
      </c>
      <c r="H27" s="48" t="s">
        <v>248</v>
      </c>
      <c r="I27" s="48" t="s">
        <v>298</v>
      </c>
      <c r="J27" s="48" t="s">
        <v>330</v>
      </c>
      <c r="K27" s="48"/>
      <c r="L27" s="48" t="s">
        <v>304</v>
      </c>
      <c r="M27" s="48" t="s">
        <v>331</v>
      </c>
      <c r="N27" s="48" t="s">
        <v>253</v>
      </c>
      <c r="O27" s="48" t="s">
        <v>247</v>
      </c>
      <c r="P27" s="49">
        <v>44287</v>
      </c>
      <c r="Q27" s="48" t="s">
        <v>332</v>
      </c>
      <c r="R27" s="48" t="s">
        <v>287</v>
      </c>
      <c r="S27" s="48">
        <v>-1</v>
      </c>
      <c r="T27" s="48" t="s">
        <v>306</v>
      </c>
      <c r="U27" s="48"/>
      <c r="V27" s="48"/>
      <c r="W27" s="48"/>
      <c r="X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 spans="1:39" x14ac:dyDescent="0.25">
      <c r="A28" s="48" t="s">
        <v>259</v>
      </c>
      <c r="B28" s="48" t="s">
        <v>333</v>
      </c>
      <c r="C28" s="48">
        <v>3114872</v>
      </c>
      <c r="D28" s="50">
        <v>0.02</v>
      </c>
      <c r="E28" s="48" t="s">
        <v>246</v>
      </c>
      <c r="F28" s="49">
        <v>45086</v>
      </c>
      <c r="G28" s="48" t="s">
        <v>247</v>
      </c>
      <c r="H28" s="48" t="s">
        <v>248</v>
      </c>
      <c r="I28" s="48" t="s">
        <v>249</v>
      </c>
      <c r="J28" s="48" t="s">
        <v>334</v>
      </c>
      <c r="K28" s="48"/>
      <c r="L28" s="48" t="s">
        <v>304</v>
      </c>
      <c r="M28" s="48" t="s">
        <v>335</v>
      </c>
      <c r="N28" s="48" t="s">
        <v>253</v>
      </c>
      <c r="O28" s="48" t="s">
        <v>247</v>
      </c>
      <c r="Q28" s="48" t="s">
        <v>265</v>
      </c>
      <c r="R28" s="48" t="s">
        <v>272</v>
      </c>
      <c r="S28" s="48">
        <v>1</v>
      </c>
      <c r="T28" s="48" t="s">
        <v>306</v>
      </c>
      <c r="U28" s="48"/>
      <c r="V28" s="48"/>
      <c r="W28" s="48"/>
      <c r="X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 spans="1:39" x14ac:dyDescent="0.25">
      <c r="A29" s="48" t="s">
        <v>259</v>
      </c>
      <c r="B29" s="48" t="s">
        <v>336</v>
      </c>
      <c r="C29" s="48">
        <v>2944231</v>
      </c>
      <c r="D29" s="50">
        <v>0.17</v>
      </c>
      <c r="E29" s="48" t="s">
        <v>246</v>
      </c>
      <c r="F29" s="49">
        <v>44302</v>
      </c>
      <c r="G29" s="48" t="s">
        <v>247</v>
      </c>
      <c r="H29" s="48" t="s">
        <v>248</v>
      </c>
      <c r="I29" s="48" t="s">
        <v>261</v>
      </c>
      <c r="J29" s="48" t="s">
        <v>337</v>
      </c>
      <c r="K29" s="48"/>
      <c r="L29" s="48" t="s">
        <v>304</v>
      </c>
      <c r="M29" s="48" t="s">
        <v>338</v>
      </c>
      <c r="N29" s="48" t="s">
        <v>253</v>
      </c>
      <c r="O29" s="48" t="s">
        <v>264</v>
      </c>
      <c r="Q29" s="48" t="s">
        <v>265</v>
      </c>
      <c r="R29" s="48" t="s">
        <v>301</v>
      </c>
      <c r="S29" s="48">
        <v>1</v>
      </c>
      <c r="T29" s="48" t="s">
        <v>306</v>
      </c>
      <c r="U29" s="48"/>
      <c r="V29" s="48"/>
      <c r="W29" s="48"/>
      <c r="X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 spans="1:39" x14ac:dyDescent="0.25">
      <c r="A30" s="48" t="s">
        <v>259</v>
      </c>
      <c r="B30" s="48" t="s">
        <v>339</v>
      </c>
      <c r="C30" s="48">
        <v>2157823</v>
      </c>
      <c r="D30" s="50">
        <v>0.11</v>
      </c>
      <c r="E30" s="48" t="s">
        <v>246</v>
      </c>
      <c r="F30" s="49">
        <v>43356</v>
      </c>
      <c r="G30" s="48" t="s">
        <v>247</v>
      </c>
      <c r="H30" s="48" t="s">
        <v>248</v>
      </c>
      <c r="I30" s="48" t="s">
        <v>261</v>
      </c>
      <c r="J30" s="48" t="s">
        <v>340</v>
      </c>
      <c r="K30" s="48"/>
      <c r="L30" s="48" t="s">
        <v>304</v>
      </c>
      <c r="M30" s="48" t="s">
        <v>341</v>
      </c>
      <c r="N30" s="48" t="s">
        <v>253</v>
      </c>
      <c r="O30" s="48" t="s">
        <v>264</v>
      </c>
      <c r="P30" s="49">
        <v>44363</v>
      </c>
      <c r="Q30" s="48" t="s">
        <v>265</v>
      </c>
      <c r="R30" s="48" t="s">
        <v>258</v>
      </c>
      <c r="S30" s="48">
        <v>1</v>
      </c>
      <c r="T30" s="48" t="s">
        <v>306</v>
      </c>
      <c r="U30" s="48"/>
      <c r="V30" s="48"/>
      <c r="W30" s="48"/>
      <c r="X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 spans="1:39" x14ac:dyDescent="0.25">
      <c r="A31" s="48" t="s">
        <v>259</v>
      </c>
      <c r="B31" s="48" t="s">
        <v>342</v>
      </c>
      <c r="C31" s="48">
        <v>2419123</v>
      </c>
      <c r="D31" s="50">
        <v>0.04</v>
      </c>
      <c r="E31" s="48" t="s">
        <v>246</v>
      </c>
      <c r="F31" s="49">
        <v>43511</v>
      </c>
      <c r="G31" s="48" t="s">
        <v>247</v>
      </c>
      <c r="H31" s="48" t="s">
        <v>248</v>
      </c>
      <c r="I31" s="48" t="s">
        <v>310</v>
      </c>
      <c r="J31" s="48" t="s">
        <v>343</v>
      </c>
      <c r="K31" s="48"/>
      <c r="L31" s="48" t="s">
        <v>290</v>
      </c>
      <c r="M31" s="48" t="s">
        <v>344</v>
      </c>
      <c r="N31" s="48" t="s">
        <v>253</v>
      </c>
      <c r="O31" s="48" t="s">
        <v>247</v>
      </c>
      <c r="P31" s="49">
        <v>44606</v>
      </c>
      <c r="Q31" s="48" t="s">
        <v>254</v>
      </c>
      <c r="R31" s="48" t="s">
        <v>287</v>
      </c>
      <c r="S31" s="48">
        <v>1</v>
      </c>
      <c r="T31" s="48" t="s">
        <v>345</v>
      </c>
      <c r="U31" s="48"/>
      <c r="V31" s="48"/>
      <c r="W31" s="48"/>
      <c r="X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 spans="1:39" x14ac:dyDescent="0.25">
      <c r="A32" s="48" t="s">
        <v>259</v>
      </c>
      <c r="B32" s="48" t="s">
        <v>342</v>
      </c>
      <c r="C32" s="48">
        <v>2419123</v>
      </c>
      <c r="D32" s="50">
        <v>0.04</v>
      </c>
      <c r="E32" s="48" t="s">
        <v>246</v>
      </c>
      <c r="F32" s="49">
        <v>43511</v>
      </c>
      <c r="G32" s="48" t="s">
        <v>247</v>
      </c>
      <c r="H32" s="48" t="s">
        <v>248</v>
      </c>
      <c r="I32" s="48" t="s">
        <v>310</v>
      </c>
      <c r="J32" s="48" t="s">
        <v>343</v>
      </c>
      <c r="K32" s="48"/>
      <c r="L32" s="48" t="s">
        <v>290</v>
      </c>
      <c r="M32" s="48" t="s">
        <v>344</v>
      </c>
      <c r="N32" s="48" t="s">
        <v>253</v>
      </c>
      <c r="O32" s="48" t="s">
        <v>247</v>
      </c>
      <c r="P32" s="49">
        <v>44606</v>
      </c>
      <c r="Q32" s="48" t="s">
        <v>254</v>
      </c>
      <c r="R32" s="48" t="s">
        <v>255</v>
      </c>
      <c r="S32" s="48">
        <v>1</v>
      </c>
      <c r="T32" s="48" t="s">
        <v>345</v>
      </c>
      <c r="U32" s="48"/>
      <c r="V32" s="48"/>
      <c r="W32" s="48"/>
      <c r="X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 spans="1:39" x14ac:dyDescent="0.25">
      <c r="A33" s="48" t="s">
        <v>259</v>
      </c>
      <c r="B33" s="48" t="s">
        <v>342</v>
      </c>
      <c r="C33" s="48">
        <v>2419123</v>
      </c>
      <c r="D33" s="50">
        <v>0.04</v>
      </c>
      <c r="E33" s="48" t="s">
        <v>246</v>
      </c>
      <c r="F33" s="49">
        <v>43511</v>
      </c>
      <c r="G33" s="48" t="s">
        <v>247</v>
      </c>
      <c r="H33" s="48" t="s">
        <v>248</v>
      </c>
      <c r="I33" s="48" t="s">
        <v>310</v>
      </c>
      <c r="J33" s="48" t="s">
        <v>343</v>
      </c>
      <c r="K33" s="48"/>
      <c r="L33" s="48" t="s">
        <v>290</v>
      </c>
      <c r="M33" s="48" t="s">
        <v>344</v>
      </c>
      <c r="N33" s="48" t="s">
        <v>253</v>
      </c>
      <c r="O33" s="48" t="s">
        <v>247</v>
      </c>
      <c r="P33" s="49">
        <v>44606</v>
      </c>
      <c r="Q33" s="48" t="s">
        <v>265</v>
      </c>
      <c r="R33" s="48" t="s">
        <v>272</v>
      </c>
      <c r="S33" s="48">
        <v>-1</v>
      </c>
      <c r="T33" s="48" t="s">
        <v>345</v>
      </c>
      <c r="U33" s="48"/>
      <c r="V33" s="48"/>
      <c r="W33" s="48"/>
      <c r="X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 spans="1:39" x14ac:dyDescent="0.25">
      <c r="A34" s="48" t="s">
        <v>259</v>
      </c>
      <c r="B34" s="48" t="s">
        <v>346</v>
      </c>
      <c r="C34" s="48">
        <v>3149382</v>
      </c>
      <c r="D34" s="50">
        <v>0.03</v>
      </c>
      <c r="E34" s="48" t="s">
        <v>246</v>
      </c>
      <c r="F34" s="49">
        <v>45282</v>
      </c>
      <c r="G34" s="48" t="s">
        <v>247</v>
      </c>
      <c r="H34" s="48" t="s">
        <v>248</v>
      </c>
      <c r="I34" s="48" t="s">
        <v>261</v>
      </c>
      <c r="J34" s="48" t="s">
        <v>347</v>
      </c>
      <c r="K34" s="48"/>
      <c r="L34" s="48" t="s">
        <v>290</v>
      </c>
      <c r="M34" s="48" t="s">
        <v>348</v>
      </c>
      <c r="N34" s="48" t="s">
        <v>253</v>
      </c>
      <c r="O34" s="48" t="s">
        <v>264</v>
      </c>
      <c r="Q34" s="48" t="s">
        <v>265</v>
      </c>
      <c r="R34" s="48" t="s">
        <v>272</v>
      </c>
      <c r="S34" s="48">
        <v>2</v>
      </c>
      <c r="T34" s="48" t="s">
        <v>345</v>
      </c>
      <c r="U34" s="48"/>
      <c r="V34" s="48"/>
      <c r="W34" s="48"/>
      <c r="X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 spans="1:39" x14ac:dyDescent="0.25">
      <c r="A35" s="48" t="s">
        <v>259</v>
      </c>
      <c r="B35" s="48" t="s">
        <v>349</v>
      </c>
      <c r="C35" s="48">
        <v>3148577</v>
      </c>
      <c r="D35" s="50">
        <v>7.0000000000000007E-2</v>
      </c>
      <c r="E35" s="48" t="s">
        <v>246</v>
      </c>
      <c r="F35" s="49">
        <v>45275</v>
      </c>
      <c r="G35" s="48" t="s">
        <v>247</v>
      </c>
      <c r="H35" s="48" t="s">
        <v>248</v>
      </c>
      <c r="I35" s="48" t="s">
        <v>261</v>
      </c>
      <c r="J35" s="48" t="s">
        <v>350</v>
      </c>
      <c r="K35" s="48"/>
      <c r="L35" s="48" t="s">
        <v>290</v>
      </c>
      <c r="M35" s="48" t="s">
        <v>351</v>
      </c>
      <c r="N35" s="48" t="s">
        <v>253</v>
      </c>
      <c r="O35" s="48" t="s">
        <v>264</v>
      </c>
      <c r="Q35" s="48" t="s">
        <v>265</v>
      </c>
      <c r="R35" s="48" t="s">
        <v>272</v>
      </c>
      <c r="S35" s="48">
        <v>1</v>
      </c>
      <c r="T35" s="48" t="s">
        <v>345</v>
      </c>
      <c r="U35" s="48"/>
      <c r="V35" s="48"/>
      <c r="W35" s="48"/>
      <c r="X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 spans="1:39" x14ac:dyDescent="0.25">
      <c r="A36" s="48" t="s">
        <v>259</v>
      </c>
      <c r="B36" s="48" t="s">
        <v>352</v>
      </c>
      <c r="C36" s="48">
        <v>2928592</v>
      </c>
      <c r="D36" s="50">
        <v>0.41</v>
      </c>
      <c r="E36" s="48" t="s">
        <v>246</v>
      </c>
      <c r="F36" s="49">
        <v>44281</v>
      </c>
      <c r="G36" s="48" t="s">
        <v>247</v>
      </c>
      <c r="H36" s="48" t="s">
        <v>248</v>
      </c>
      <c r="I36" s="48" t="s">
        <v>261</v>
      </c>
      <c r="J36" s="48" t="s">
        <v>353</v>
      </c>
      <c r="K36" s="48"/>
      <c r="L36" s="48" t="s">
        <v>290</v>
      </c>
      <c r="M36" s="48" t="s">
        <v>354</v>
      </c>
      <c r="N36" s="48" t="s">
        <v>253</v>
      </c>
      <c r="O36" s="48" t="s">
        <v>264</v>
      </c>
      <c r="P36" s="49">
        <v>45017</v>
      </c>
      <c r="Q36" s="48" t="s">
        <v>265</v>
      </c>
      <c r="R36" s="48" t="s">
        <v>258</v>
      </c>
      <c r="S36" s="48">
        <v>1</v>
      </c>
      <c r="T36" s="48" t="s">
        <v>345</v>
      </c>
      <c r="U36" s="48"/>
      <c r="V36" s="48"/>
      <c r="W36" s="48"/>
      <c r="X36" s="48"/>
      <c r="Y36" s="49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 spans="1:39" s="62" customFormat="1" x14ac:dyDescent="0.25">
      <c r="A37" s="59" t="s">
        <v>245</v>
      </c>
      <c r="B37" s="59">
        <v>0</v>
      </c>
      <c r="C37" s="59">
        <v>3114873</v>
      </c>
      <c r="D37" s="60">
        <v>0.11</v>
      </c>
      <c r="E37" s="59" t="s">
        <v>246</v>
      </c>
      <c r="F37" s="61">
        <v>45085</v>
      </c>
      <c r="G37" s="59" t="s">
        <v>247</v>
      </c>
      <c r="H37" s="59" t="s">
        <v>248</v>
      </c>
      <c r="I37" s="59" t="s">
        <v>298</v>
      </c>
      <c r="J37" s="59" t="s">
        <v>355</v>
      </c>
      <c r="K37" s="59"/>
      <c r="L37" s="59" t="s">
        <v>356</v>
      </c>
      <c r="M37" s="59" t="s">
        <v>357</v>
      </c>
      <c r="N37" s="59" t="s">
        <v>253</v>
      </c>
      <c r="O37" s="59" t="s">
        <v>247</v>
      </c>
      <c r="Q37" s="59" t="s">
        <v>254</v>
      </c>
      <c r="R37" s="59" t="s">
        <v>255</v>
      </c>
      <c r="S37" s="59">
        <v>7</v>
      </c>
      <c r="T37" s="59" t="s">
        <v>358</v>
      </c>
      <c r="U37" s="59"/>
      <c r="V37" s="59"/>
      <c r="W37" s="59"/>
      <c r="X37" s="59"/>
      <c r="Y37" s="61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  <row r="38" spans="1:39" s="62" customFormat="1" x14ac:dyDescent="0.25">
      <c r="A38" s="59" t="s">
        <v>245</v>
      </c>
      <c r="B38" s="59" t="s">
        <v>359</v>
      </c>
      <c r="C38" s="59">
        <v>3114873</v>
      </c>
      <c r="D38" s="60">
        <v>0.11</v>
      </c>
      <c r="E38" s="59" t="s">
        <v>246</v>
      </c>
      <c r="F38" s="61">
        <v>45085</v>
      </c>
      <c r="G38" s="59" t="s">
        <v>247</v>
      </c>
      <c r="H38" s="59" t="s">
        <v>248</v>
      </c>
      <c r="I38" s="59" t="s">
        <v>298</v>
      </c>
      <c r="J38" s="59" t="s">
        <v>355</v>
      </c>
      <c r="K38" s="59"/>
      <c r="L38" s="59" t="s">
        <v>356</v>
      </c>
      <c r="M38" s="59" t="s">
        <v>357</v>
      </c>
      <c r="N38" s="59" t="s">
        <v>253</v>
      </c>
      <c r="O38" s="59" t="s">
        <v>247</v>
      </c>
      <c r="Q38" s="59" t="s">
        <v>265</v>
      </c>
      <c r="R38" s="59" t="s">
        <v>258</v>
      </c>
      <c r="S38" s="59">
        <v>-1</v>
      </c>
      <c r="T38" s="59" t="s">
        <v>358</v>
      </c>
      <c r="U38" s="59"/>
      <c r="V38" s="59"/>
      <c r="W38" s="59"/>
      <c r="X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1:39" x14ac:dyDescent="0.25">
      <c r="A39" s="48" t="s">
        <v>259</v>
      </c>
      <c r="B39" s="48" t="s">
        <v>360</v>
      </c>
      <c r="C39" s="48">
        <v>3148583</v>
      </c>
      <c r="D39" s="50">
        <v>0.02</v>
      </c>
      <c r="E39" s="48" t="s">
        <v>246</v>
      </c>
      <c r="F39" s="49">
        <v>45281</v>
      </c>
      <c r="G39" s="48" t="s">
        <v>264</v>
      </c>
      <c r="H39" s="48" t="s">
        <v>248</v>
      </c>
      <c r="I39" s="48" t="s">
        <v>298</v>
      </c>
      <c r="J39" s="48" t="s">
        <v>361</v>
      </c>
      <c r="K39" s="48"/>
      <c r="L39" s="48" t="s">
        <v>356</v>
      </c>
      <c r="M39" s="48" t="s">
        <v>362</v>
      </c>
      <c r="N39" s="48" t="s">
        <v>253</v>
      </c>
      <c r="O39" s="48" t="s">
        <v>247</v>
      </c>
      <c r="Q39" s="48" t="s">
        <v>265</v>
      </c>
      <c r="R39" s="48" t="s">
        <v>272</v>
      </c>
      <c r="S39" s="48">
        <v>0</v>
      </c>
      <c r="T39" s="48" t="s">
        <v>358</v>
      </c>
      <c r="U39" s="48"/>
      <c r="V39" s="48"/>
      <c r="W39" s="48"/>
      <c r="X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 spans="1:39" x14ac:dyDescent="0.25">
      <c r="A40" s="48" t="s">
        <v>259</v>
      </c>
      <c r="B40" s="48" t="s">
        <v>363</v>
      </c>
      <c r="C40" s="48">
        <v>3113653</v>
      </c>
      <c r="D40" s="50">
        <v>0.03</v>
      </c>
      <c r="E40" s="48" t="s">
        <v>246</v>
      </c>
      <c r="F40" s="49">
        <v>45022</v>
      </c>
      <c r="G40" s="48" t="s">
        <v>247</v>
      </c>
      <c r="H40" s="48" t="s">
        <v>248</v>
      </c>
      <c r="I40" s="48" t="s">
        <v>261</v>
      </c>
      <c r="J40" s="48" t="s">
        <v>364</v>
      </c>
      <c r="K40" s="48"/>
      <c r="L40" s="48" t="s">
        <v>356</v>
      </c>
      <c r="M40" s="48" t="s">
        <v>365</v>
      </c>
      <c r="N40" s="48" t="s">
        <v>253</v>
      </c>
      <c r="O40" s="48" t="s">
        <v>264</v>
      </c>
      <c r="P40" s="49">
        <v>45260</v>
      </c>
      <c r="Q40" s="48" t="s">
        <v>265</v>
      </c>
      <c r="R40" s="48" t="s">
        <v>255</v>
      </c>
      <c r="S40" s="48">
        <v>1</v>
      </c>
      <c r="T40" s="48" t="s">
        <v>358</v>
      </c>
      <c r="U40" s="48"/>
      <c r="V40" s="48"/>
      <c r="W40" s="48"/>
      <c r="X40" s="48"/>
      <c r="Y40" s="49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spans="1:39" x14ac:dyDescent="0.25">
      <c r="A41" s="48" t="s">
        <v>259</v>
      </c>
      <c r="B41" s="48" t="s">
        <v>366</v>
      </c>
      <c r="C41" s="48">
        <v>2956319</v>
      </c>
      <c r="D41" s="50">
        <v>0.3</v>
      </c>
      <c r="E41" s="48" t="s">
        <v>246</v>
      </c>
      <c r="F41" s="49">
        <v>44349</v>
      </c>
      <c r="G41" s="48" t="s">
        <v>247</v>
      </c>
      <c r="H41" s="48" t="s">
        <v>248</v>
      </c>
      <c r="I41" s="48" t="s">
        <v>298</v>
      </c>
      <c r="J41" s="48" t="s">
        <v>367</v>
      </c>
      <c r="K41" s="48"/>
      <c r="L41" s="48" t="s">
        <v>356</v>
      </c>
      <c r="M41" s="48" t="s">
        <v>368</v>
      </c>
      <c r="N41" s="48" t="s">
        <v>253</v>
      </c>
      <c r="O41" s="48" t="s">
        <v>264</v>
      </c>
      <c r="Q41" s="48" t="s">
        <v>265</v>
      </c>
      <c r="R41" s="48" t="s">
        <v>258</v>
      </c>
      <c r="S41" s="48">
        <v>-1</v>
      </c>
      <c r="T41" s="48" t="s">
        <v>358</v>
      </c>
      <c r="U41" s="48"/>
      <c r="V41" s="48"/>
      <c r="W41" s="48"/>
      <c r="X41" s="48"/>
      <c r="Y41" s="49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spans="1:39" x14ac:dyDescent="0.25">
      <c r="A42" s="48" t="s">
        <v>259</v>
      </c>
      <c r="B42" s="48" t="s">
        <v>366</v>
      </c>
      <c r="C42" s="48">
        <v>2956319</v>
      </c>
      <c r="D42" s="50">
        <v>0.3</v>
      </c>
      <c r="E42" s="48" t="s">
        <v>246</v>
      </c>
      <c r="F42" s="49">
        <v>44349</v>
      </c>
      <c r="G42" s="48" t="s">
        <v>247</v>
      </c>
      <c r="H42" s="48" t="s">
        <v>248</v>
      </c>
      <c r="I42" s="48" t="s">
        <v>298</v>
      </c>
      <c r="J42" s="48" t="s">
        <v>367</v>
      </c>
      <c r="K42" s="48"/>
      <c r="L42" s="48" t="s">
        <v>356</v>
      </c>
      <c r="M42" s="48" t="s">
        <v>368</v>
      </c>
      <c r="N42" s="48" t="s">
        <v>253</v>
      </c>
      <c r="O42" s="48" t="s">
        <v>264</v>
      </c>
      <c r="Q42" s="48" t="s">
        <v>265</v>
      </c>
      <c r="R42" s="48" t="s">
        <v>301</v>
      </c>
      <c r="S42" s="48">
        <v>1</v>
      </c>
      <c r="T42" s="48" t="s">
        <v>358</v>
      </c>
      <c r="U42" s="48"/>
      <c r="V42" s="48"/>
      <c r="W42" s="48"/>
      <c r="X42" s="48"/>
      <c r="Y42" s="49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 spans="1:39" x14ac:dyDescent="0.25">
      <c r="A43" s="48" t="s">
        <v>259</v>
      </c>
      <c r="B43" s="48" t="s">
        <v>369</v>
      </c>
      <c r="C43" s="48">
        <v>2944236</v>
      </c>
      <c r="D43" s="50">
        <v>0.48</v>
      </c>
      <c r="E43" s="48" t="s">
        <v>246</v>
      </c>
      <c r="F43" s="49">
        <v>44295</v>
      </c>
      <c r="G43" s="48" t="s">
        <v>247</v>
      </c>
      <c r="H43" s="48" t="s">
        <v>248</v>
      </c>
      <c r="I43" s="48" t="s">
        <v>298</v>
      </c>
      <c r="J43" s="48" t="s">
        <v>370</v>
      </c>
      <c r="K43" s="48"/>
      <c r="L43" s="48" t="s">
        <v>356</v>
      </c>
      <c r="M43" s="48" t="s">
        <v>371</v>
      </c>
      <c r="N43" s="48" t="s">
        <v>253</v>
      </c>
      <c r="O43" s="48" t="s">
        <v>247</v>
      </c>
      <c r="Q43" s="48" t="s">
        <v>265</v>
      </c>
      <c r="R43" s="48" t="s">
        <v>258</v>
      </c>
      <c r="S43" s="48">
        <v>-1</v>
      </c>
      <c r="T43" s="48" t="s">
        <v>358</v>
      </c>
      <c r="U43" s="48"/>
      <c r="V43" s="48"/>
      <c r="W43" s="48"/>
      <c r="X43" s="48"/>
      <c r="Y43" s="49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spans="1:39" x14ac:dyDescent="0.25">
      <c r="A44" s="48" t="s">
        <v>259</v>
      </c>
      <c r="B44" s="48" t="s">
        <v>369</v>
      </c>
      <c r="C44" s="48">
        <v>2944236</v>
      </c>
      <c r="D44" s="50">
        <v>0.48</v>
      </c>
      <c r="E44" s="48" t="s">
        <v>246</v>
      </c>
      <c r="F44" s="49">
        <v>44295</v>
      </c>
      <c r="G44" s="48" t="s">
        <v>247</v>
      </c>
      <c r="H44" s="48" t="s">
        <v>248</v>
      </c>
      <c r="I44" s="48" t="s">
        <v>298</v>
      </c>
      <c r="J44" s="48" t="s">
        <v>370</v>
      </c>
      <c r="K44" s="48"/>
      <c r="L44" s="48" t="s">
        <v>356</v>
      </c>
      <c r="M44" s="48" t="s">
        <v>371</v>
      </c>
      <c r="N44" s="48" t="s">
        <v>253</v>
      </c>
      <c r="O44" s="48" t="s">
        <v>247</v>
      </c>
      <c r="Q44" s="48" t="s">
        <v>265</v>
      </c>
      <c r="R44" s="48" t="s">
        <v>301</v>
      </c>
      <c r="S44" s="48">
        <v>1</v>
      </c>
      <c r="T44" s="48" t="s">
        <v>358</v>
      </c>
      <c r="U44" s="48"/>
      <c r="V44" s="48"/>
      <c r="W44" s="48"/>
      <c r="X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 spans="1:39" x14ac:dyDescent="0.25">
      <c r="A45" s="48" t="s">
        <v>259</v>
      </c>
      <c r="B45" s="48" t="s">
        <v>372</v>
      </c>
      <c r="C45" s="48">
        <v>2982870</v>
      </c>
      <c r="D45" s="50">
        <v>0.15</v>
      </c>
      <c r="E45" s="48" t="s">
        <v>246</v>
      </c>
      <c r="F45" s="49">
        <v>44508</v>
      </c>
      <c r="G45" s="48" t="s">
        <v>247</v>
      </c>
      <c r="H45" s="48" t="s">
        <v>248</v>
      </c>
      <c r="I45" s="48" t="s">
        <v>298</v>
      </c>
      <c r="J45" s="48" t="s">
        <v>373</v>
      </c>
      <c r="K45" s="48"/>
      <c r="L45" s="48" t="s">
        <v>356</v>
      </c>
      <c r="M45" s="48" t="s">
        <v>374</v>
      </c>
      <c r="N45" s="48" t="s">
        <v>253</v>
      </c>
      <c r="O45" s="48" t="s">
        <v>247</v>
      </c>
      <c r="Q45" s="48" t="s">
        <v>265</v>
      </c>
      <c r="R45" s="48" t="s">
        <v>255</v>
      </c>
      <c r="S45" s="48">
        <v>1</v>
      </c>
      <c r="T45" s="48" t="s">
        <v>358</v>
      </c>
      <c r="U45" s="48"/>
      <c r="V45" s="48"/>
      <c r="W45" s="48"/>
      <c r="X45" s="48"/>
      <c r="Y45" s="49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spans="1:39" x14ac:dyDescent="0.25">
      <c r="A46" s="48" t="s">
        <v>259</v>
      </c>
      <c r="B46" s="48" t="s">
        <v>375</v>
      </c>
      <c r="C46" s="48">
        <v>2955516</v>
      </c>
      <c r="D46" s="50">
        <v>0.05</v>
      </c>
      <c r="E46" s="48" t="s">
        <v>246</v>
      </c>
      <c r="F46" s="49">
        <v>44344</v>
      </c>
      <c r="G46" s="48" t="s">
        <v>247</v>
      </c>
      <c r="H46" s="48" t="s">
        <v>248</v>
      </c>
      <c r="I46" s="48" t="s">
        <v>298</v>
      </c>
      <c r="J46" s="48" t="s">
        <v>376</v>
      </c>
      <c r="K46" s="48"/>
      <c r="L46" s="48" t="s">
        <v>356</v>
      </c>
      <c r="M46" s="48" t="s">
        <v>377</v>
      </c>
      <c r="N46" s="48" t="s">
        <v>253</v>
      </c>
      <c r="O46" s="48" t="s">
        <v>247</v>
      </c>
      <c r="Q46" s="48" t="s">
        <v>265</v>
      </c>
      <c r="R46" s="48" t="s">
        <v>272</v>
      </c>
      <c r="S46" s="48">
        <v>1</v>
      </c>
      <c r="T46" s="48" t="s">
        <v>358</v>
      </c>
      <c r="U46" s="48"/>
      <c r="V46" s="48"/>
      <c r="W46" s="48"/>
      <c r="X46" s="48"/>
      <c r="Y46" s="49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spans="1:39" x14ac:dyDescent="0.25">
      <c r="A47" s="48" t="s">
        <v>259</v>
      </c>
      <c r="B47" s="48" t="s">
        <v>375</v>
      </c>
      <c r="C47" s="48">
        <v>2955516</v>
      </c>
      <c r="D47" s="50">
        <v>0.05</v>
      </c>
      <c r="E47" s="48" t="s">
        <v>246</v>
      </c>
      <c r="F47" s="49">
        <v>44344</v>
      </c>
      <c r="G47" s="48" t="s">
        <v>247</v>
      </c>
      <c r="H47" s="48" t="s">
        <v>248</v>
      </c>
      <c r="I47" s="48" t="s">
        <v>298</v>
      </c>
      <c r="J47" s="48" t="s">
        <v>376</v>
      </c>
      <c r="K47" s="48"/>
      <c r="L47" s="48" t="s">
        <v>356</v>
      </c>
      <c r="M47" s="48" t="s">
        <v>377</v>
      </c>
      <c r="N47" s="48" t="s">
        <v>253</v>
      </c>
      <c r="O47" s="48" t="s">
        <v>247</v>
      </c>
      <c r="Q47" s="48" t="s">
        <v>265</v>
      </c>
      <c r="R47" s="48" t="s">
        <v>258</v>
      </c>
      <c r="S47" s="48">
        <v>-1</v>
      </c>
      <c r="T47" s="48" t="s">
        <v>358</v>
      </c>
      <c r="U47" s="48"/>
      <c r="V47" s="48"/>
      <c r="W47" s="48"/>
      <c r="X47" s="48"/>
      <c r="Y47" s="49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 spans="1:39" x14ac:dyDescent="0.25">
      <c r="A48" s="48" t="s">
        <v>259</v>
      </c>
      <c r="B48" s="48" t="s">
        <v>378</v>
      </c>
      <c r="C48" s="48">
        <v>3143379</v>
      </c>
      <c r="D48" s="50">
        <v>0.14000000000000001</v>
      </c>
      <c r="E48" s="48" t="s">
        <v>246</v>
      </c>
      <c r="F48" s="49">
        <v>45243</v>
      </c>
      <c r="G48" s="48" t="s">
        <v>247</v>
      </c>
      <c r="H48" s="48" t="s">
        <v>248</v>
      </c>
      <c r="I48" s="48" t="s">
        <v>261</v>
      </c>
      <c r="J48" s="48" t="s">
        <v>379</v>
      </c>
      <c r="K48" s="48"/>
      <c r="L48" s="48" t="s">
        <v>356</v>
      </c>
      <c r="M48" s="48" t="s">
        <v>380</v>
      </c>
      <c r="N48" s="48" t="s">
        <v>253</v>
      </c>
      <c r="O48" s="48" t="s">
        <v>264</v>
      </c>
      <c r="Q48" s="48" t="s">
        <v>265</v>
      </c>
      <c r="R48" s="48" t="s">
        <v>272</v>
      </c>
      <c r="S48" s="48">
        <v>1</v>
      </c>
      <c r="T48" s="48" t="s">
        <v>358</v>
      </c>
      <c r="U48" s="48"/>
      <c r="V48" s="48"/>
      <c r="W48" s="48"/>
      <c r="X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 spans="1:39" x14ac:dyDescent="0.25">
      <c r="A49" s="48" t="s">
        <v>259</v>
      </c>
      <c r="B49" s="48" t="s">
        <v>381</v>
      </c>
      <c r="C49" s="48">
        <v>3143378</v>
      </c>
      <c r="D49" s="50">
        <v>0.65</v>
      </c>
      <c r="E49" s="48" t="s">
        <v>246</v>
      </c>
      <c r="F49" s="49">
        <v>45245</v>
      </c>
      <c r="G49" s="48" t="s">
        <v>247</v>
      </c>
      <c r="H49" s="48" t="s">
        <v>248</v>
      </c>
      <c r="I49" s="48" t="s">
        <v>261</v>
      </c>
      <c r="J49" s="48" t="s">
        <v>382</v>
      </c>
      <c r="K49" s="48"/>
      <c r="L49" s="48" t="s">
        <v>356</v>
      </c>
      <c r="M49" s="48" t="s">
        <v>383</v>
      </c>
      <c r="N49" s="48" t="s">
        <v>253</v>
      </c>
      <c r="O49" s="48" t="s">
        <v>247</v>
      </c>
      <c r="Q49" s="48" t="s">
        <v>254</v>
      </c>
      <c r="R49" s="48" t="s">
        <v>255</v>
      </c>
      <c r="S49" s="48">
        <v>1</v>
      </c>
      <c r="T49" s="48" t="s">
        <v>358</v>
      </c>
      <c r="U49" s="48"/>
      <c r="V49" s="48"/>
      <c r="W49" s="48"/>
      <c r="X49" s="48"/>
      <c r="Y49" s="49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 spans="1:39" x14ac:dyDescent="0.25">
      <c r="A50" s="48" t="s">
        <v>259</v>
      </c>
      <c r="B50" s="48" t="s">
        <v>384</v>
      </c>
      <c r="C50" s="48">
        <v>1198036</v>
      </c>
      <c r="D50" s="50">
        <v>0.08</v>
      </c>
      <c r="E50" s="48" t="s">
        <v>246</v>
      </c>
      <c r="F50" s="49">
        <v>42691</v>
      </c>
      <c r="G50" s="48" t="s">
        <v>264</v>
      </c>
      <c r="H50" s="48" t="s">
        <v>248</v>
      </c>
      <c r="I50" s="48" t="s">
        <v>261</v>
      </c>
      <c r="J50" s="48" t="s">
        <v>385</v>
      </c>
      <c r="K50" s="48"/>
      <c r="L50" s="48" t="s">
        <v>356</v>
      </c>
      <c r="M50" s="48" t="s">
        <v>386</v>
      </c>
      <c r="N50" s="48" t="s">
        <v>253</v>
      </c>
      <c r="O50" s="48" t="s">
        <v>264</v>
      </c>
      <c r="P50" s="49">
        <v>42996</v>
      </c>
      <c r="Q50" s="48" t="s">
        <v>265</v>
      </c>
      <c r="R50" s="48" t="s">
        <v>258</v>
      </c>
      <c r="S50" s="48">
        <v>1</v>
      </c>
      <c r="T50" s="48" t="s">
        <v>358</v>
      </c>
      <c r="U50" s="48"/>
      <c r="V50" s="48"/>
      <c r="W50" s="48"/>
      <c r="X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 spans="1:39" x14ac:dyDescent="0.25">
      <c r="A51" s="48" t="s">
        <v>259</v>
      </c>
      <c r="B51" s="48" t="s">
        <v>387</v>
      </c>
      <c r="C51" s="48">
        <v>3092668</v>
      </c>
      <c r="D51" s="50">
        <v>0.11</v>
      </c>
      <c r="E51" s="48" t="s">
        <v>246</v>
      </c>
      <c r="F51" s="49">
        <v>44988</v>
      </c>
      <c r="G51" s="48" t="s">
        <v>247</v>
      </c>
      <c r="H51" s="48" t="s">
        <v>248</v>
      </c>
      <c r="I51" s="48" t="s">
        <v>310</v>
      </c>
      <c r="J51" s="48" t="s">
        <v>388</v>
      </c>
      <c r="K51" s="48"/>
      <c r="L51" s="48" t="s">
        <v>356</v>
      </c>
      <c r="M51" s="48" t="s">
        <v>389</v>
      </c>
      <c r="N51" s="48" t="s">
        <v>253</v>
      </c>
      <c r="O51" s="48" t="s">
        <v>247</v>
      </c>
      <c r="Q51" s="48" t="s">
        <v>265</v>
      </c>
      <c r="R51" s="48" t="s">
        <v>287</v>
      </c>
      <c r="S51" s="48">
        <v>-1</v>
      </c>
      <c r="T51" s="48" t="s">
        <v>358</v>
      </c>
      <c r="U51" s="48"/>
      <c r="V51" s="48"/>
      <c r="W51" s="48"/>
      <c r="X51" s="48"/>
      <c r="Y51" s="49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 spans="1:39" x14ac:dyDescent="0.25">
      <c r="A52" s="48" t="s">
        <v>259</v>
      </c>
      <c r="B52" s="48" t="s">
        <v>387</v>
      </c>
      <c r="C52" s="48">
        <v>3092668</v>
      </c>
      <c r="D52" s="50">
        <v>0.11</v>
      </c>
      <c r="E52" s="48" t="s">
        <v>246</v>
      </c>
      <c r="F52" s="49">
        <v>44988</v>
      </c>
      <c r="G52" s="48" t="s">
        <v>247</v>
      </c>
      <c r="H52" s="48" t="s">
        <v>248</v>
      </c>
      <c r="I52" s="48" t="s">
        <v>310</v>
      </c>
      <c r="J52" s="48" t="s">
        <v>388</v>
      </c>
      <c r="K52" s="48"/>
      <c r="L52" s="48" t="s">
        <v>356</v>
      </c>
      <c r="M52" s="48" t="s">
        <v>389</v>
      </c>
      <c r="N52" s="48" t="s">
        <v>253</v>
      </c>
      <c r="O52" s="48" t="s">
        <v>247</v>
      </c>
      <c r="Q52" s="48" t="s">
        <v>265</v>
      </c>
      <c r="R52" s="48" t="s">
        <v>272</v>
      </c>
      <c r="S52" s="48">
        <v>-1</v>
      </c>
      <c r="T52" s="48" t="s">
        <v>358</v>
      </c>
      <c r="U52" s="48"/>
      <c r="V52" s="48"/>
      <c r="W52" s="48"/>
      <c r="X52" s="48"/>
      <c r="Y52" s="49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 spans="1:39" x14ac:dyDescent="0.25">
      <c r="A53" s="48" t="s">
        <v>259</v>
      </c>
      <c r="B53" s="48" t="s">
        <v>387</v>
      </c>
      <c r="C53" s="48">
        <v>3092668</v>
      </c>
      <c r="D53" s="50">
        <v>0.11</v>
      </c>
      <c r="E53" s="48" t="s">
        <v>246</v>
      </c>
      <c r="F53" s="49">
        <v>44988</v>
      </c>
      <c r="G53" s="48" t="s">
        <v>247</v>
      </c>
      <c r="H53" s="48" t="s">
        <v>248</v>
      </c>
      <c r="I53" s="48" t="s">
        <v>310</v>
      </c>
      <c r="J53" s="48" t="s">
        <v>388</v>
      </c>
      <c r="K53" s="48"/>
      <c r="L53" s="48" t="s">
        <v>356</v>
      </c>
      <c r="M53" s="48" t="s">
        <v>389</v>
      </c>
      <c r="N53" s="48" t="s">
        <v>253</v>
      </c>
      <c r="O53" s="48" t="s">
        <v>247</v>
      </c>
      <c r="Q53" s="48" t="s">
        <v>265</v>
      </c>
      <c r="R53" s="48" t="s">
        <v>258</v>
      </c>
      <c r="S53" s="48">
        <v>1</v>
      </c>
      <c r="T53" s="48" t="s">
        <v>358</v>
      </c>
      <c r="U53" s="48"/>
      <c r="V53" s="48"/>
      <c r="W53" s="48"/>
      <c r="X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</row>
    <row r="54" spans="1:39" s="54" customFormat="1" x14ac:dyDescent="0.25">
      <c r="A54" s="51" t="s">
        <v>245</v>
      </c>
      <c r="B54" s="51" t="s">
        <v>390</v>
      </c>
      <c r="C54" s="51">
        <v>3006912</v>
      </c>
      <c r="D54" s="52">
        <v>0.01</v>
      </c>
      <c r="E54" s="51" t="s">
        <v>246</v>
      </c>
      <c r="F54" s="53">
        <v>44483</v>
      </c>
      <c r="G54" s="51" t="s">
        <v>264</v>
      </c>
      <c r="H54" s="51" t="s">
        <v>248</v>
      </c>
      <c r="I54" s="51" t="s">
        <v>298</v>
      </c>
      <c r="J54" s="51" t="s">
        <v>391</v>
      </c>
      <c r="K54" s="51"/>
      <c r="L54" s="51" t="s">
        <v>251</v>
      </c>
      <c r="M54" s="51" t="s">
        <v>392</v>
      </c>
      <c r="N54" s="51" t="s">
        <v>253</v>
      </c>
      <c r="O54" s="51" t="s">
        <v>247</v>
      </c>
      <c r="P54" s="53">
        <v>44927</v>
      </c>
      <c r="Q54" s="51" t="s">
        <v>254</v>
      </c>
      <c r="R54" s="51" t="s">
        <v>255</v>
      </c>
      <c r="S54" s="51">
        <v>8</v>
      </c>
      <c r="T54" s="51" t="s">
        <v>393</v>
      </c>
      <c r="U54" s="51"/>
      <c r="V54" s="51"/>
      <c r="W54" s="51"/>
      <c r="X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 spans="1:39" s="62" customFormat="1" x14ac:dyDescent="0.25">
      <c r="A55" s="59" t="s">
        <v>245</v>
      </c>
      <c r="B55" s="59" t="s">
        <v>394</v>
      </c>
      <c r="C55" s="59">
        <v>3177101</v>
      </c>
      <c r="D55" s="60">
        <v>0.05</v>
      </c>
      <c r="E55" s="59" t="s">
        <v>246</v>
      </c>
      <c r="F55" s="61">
        <v>45351</v>
      </c>
      <c r="G55" s="59" t="s">
        <v>247</v>
      </c>
      <c r="H55" s="59" t="s">
        <v>248</v>
      </c>
      <c r="I55" s="59" t="s">
        <v>261</v>
      </c>
      <c r="J55" s="59" t="s">
        <v>395</v>
      </c>
      <c r="K55" s="59"/>
      <c r="L55" s="59" t="s">
        <v>251</v>
      </c>
      <c r="M55" s="59" t="s">
        <v>396</v>
      </c>
      <c r="N55" s="59" t="s">
        <v>253</v>
      </c>
      <c r="O55" s="59" t="s">
        <v>247</v>
      </c>
      <c r="Q55" s="59" t="s">
        <v>254</v>
      </c>
      <c r="R55" s="59" t="s">
        <v>287</v>
      </c>
      <c r="S55" s="59">
        <v>5</v>
      </c>
      <c r="T55" s="59" t="s">
        <v>393</v>
      </c>
      <c r="U55" s="59"/>
      <c r="V55" s="59"/>
      <c r="W55" s="59"/>
      <c r="X55" s="59"/>
      <c r="Y55" s="61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</row>
    <row r="56" spans="1:39" s="54" customFormat="1" x14ac:dyDescent="0.25">
      <c r="A56" s="51" t="s">
        <v>245</v>
      </c>
      <c r="B56" s="51" t="s">
        <v>397</v>
      </c>
      <c r="C56" s="51">
        <v>2988498</v>
      </c>
      <c r="D56" s="52">
        <v>0.1</v>
      </c>
      <c r="E56" s="51" t="s">
        <v>246</v>
      </c>
      <c r="F56" s="53">
        <v>44540</v>
      </c>
      <c r="G56" s="51" t="s">
        <v>264</v>
      </c>
      <c r="H56" s="51" t="s">
        <v>248</v>
      </c>
      <c r="I56" s="51" t="s">
        <v>298</v>
      </c>
      <c r="J56" s="51" t="s">
        <v>398</v>
      </c>
      <c r="K56" s="51"/>
      <c r="L56" s="51" t="s">
        <v>251</v>
      </c>
      <c r="M56" s="51" t="s">
        <v>399</v>
      </c>
      <c r="N56" s="51" t="s">
        <v>253</v>
      </c>
      <c r="O56" s="51" t="s">
        <v>247</v>
      </c>
      <c r="P56" s="53">
        <v>45017</v>
      </c>
      <c r="Q56" s="51" t="s">
        <v>265</v>
      </c>
      <c r="R56" s="51" t="s">
        <v>272</v>
      </c>
      <c r="S56" s="51">
        <v>6</v>
      </c>
      <c r="T56" s="51" t="s">
        <v>393</v>
      </c>
      <c r="U56" s="51"/>
      <c r="V56" s="51"/>
      <c r="W56" s="51"/>
      <c r="X56" s="51"/>
      <c r="Y56" s="53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spans="1:39" x14ac:dyDescent="0.25">
      <c r="A57" s="48" t="s">
        <v>259</v>
      </c>
      <c r="B57" s="48" t="s">
        <v>400</v>
      </c>
      <c r="C57" s="48">
        <v>3056840</v>
      </c>
      <c r="D57" s="50">
        <v>0.01</v>
      </c>
      <c r="E57" s="48" t="s">
        <v>401</v>
      </c>
      <c r="F57" s="49">
        <v>44817</v>
      </c>
      <c r="G57" s="48" t="s">
        <v>247</v>
      </c>
      <c r="H57" s="48" t="s">
        <v>248</v>
      </c>
      <c r="I57" s="48" t="s">
        <v>249</v>
      </c>
      <c r="J57" s="48" t="s">
        <v>402</v>
      </c>
      <c r="K57" s="48"/>
      <c r="L57" s="48" t="s">
        <v>251</v>
      </c>
      <c r="M57" s="48" t="s">
        <v>403</v>
      </c>
      <c r="N57" s="48" t="s">
        <v>253</v>
      </c>
      <c r="O57" s="48" t="s">
        <v>247</v>
      </c>
      <c r="P57" s="49">
        <v>45292</v>
      </c>
      <c r="Q57" s="48" t="s">
        <v>254</v>
      </c>
      <c r="R57" s="48" t="s">
        <v>255</v>
      </c>
      <c r="S57" s="48">
        <v>1</v>
      </c>
      <c r="T57" s="48" t="s">
        <v>393</v>
      </c>
      <c r="U57" s="48"/>
      <c r="V57" s="48"/>
      <c r="W57" s="48"/>
      <c r="X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 spans="1:39" x14ac:dyDescent="0.25">
      <c r="A58" s="48" t="s">
        <v>259</v>
      </c>
      <c r="B58" s="48" t="s">
        <v>404</v>
      </c>
      <c r="C58" s="48">
        <v>2974847</v>
      </c>
      <c r="D58" s="50">
        <v>0.09</v>
      </c>
      <c r="E58" s="48" t="s">
        <v>246</v>
      </c>
      <c r="F58" s="49">
        <v>44357</v>
      </c>
      <c r="G58" s="48" t="s">
        <v>264</v>
      </c>
      <c r="H58" s="48" t="s">
        <v>248</v>
      </c>
      <c r="I58" s="48" t="s">
        <v>298</v>
      </c>
      <c r="J58" s="48" t="s">
        <v>405</v>
      </c>
      <c r="K58" s="48"/>
      <c r="L58" s="48" t="s">
        <v>251</v>
      </c>
      <c r="M58" s="48" t="s">
        <v>406</v>
      </c>
      <c r="N58" s="48" t="s">
        <v>253</v>
      </c>
      <c r="O58" s="48" t="s">
        <v>247</v>
      </c>
      <c r="P58" s="49">
        <v>44357</v>
      </c>
      <c r="Q58" s="48" t="s">
        <v>265</v>
      </c>
      <c r="R58" s="48" t="s">
        <v>272</v>
      </c>
      <c r="S58" s="48">
        <v>0</v>
      </c>
      <c r="T58" s="48" t="s">
        <v>393</v>
      </c>
      <c r="U58" s="48"/>
      <c r="V58" s="48"/>
      <c r="W58" s="48"/>
      <c r="X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 spans="1:39" x14ac:dyDescent="0.25">
      <c r="A59" s="48" t="s">
        <v>259</v>
      </c>
      <c r="B59" s="48" t="s">
        <v>404</v>
      </c>
      <c r="C59" s="48">
        <v>2974847</v>
      </c>
      <c r="D59" s="50">
        <v>0.09</v>
      </c>
      <c r="E59" s="48" t="s">
        <v>246</v>
      </c>
      <c r="F59" s="49">
        <v>44357</v>
      </c>
      <c r="G59" s="48" t="s">
        <v>264</v>
      </c>
      <c r="H59" s="48" t="s">
        <v>248</v>
      </c>
      <c r="I59" s="48" t="s">
        <v>298</v>
      </c>
      <c r="J59" s="48" t="s">
        <v>405</v>
      </c>
      <c r="K59" s="48"/>
      <c r="L59" s="48" t="s">
        <v>251</v>
      </c>
      <c r="M59" s="48" t="s">
        <v>406</v>
      </c>
      <c r="N59" s="48" t="s">
        <v>253</v>
      </c>
      <c r="O59" s="48" t="s">
        <v>247</v>
      </c>
      <c r="P59" s="49">
        <v>44357</v>
      </c>
      <c r="Q59" s="48" t="s">
        <v>265</v>
      </c>
      <c r="R59" s="48" t="s">
        <v>258</v>
      </c>
      <c r="S59" s="48">
        <v>1</v>
      </c>
      <c r="T59" s="48" t="s">
        <v>393</v>
      </c>
      <c r="U59" s="48"/>
      <c r="V59" s="48"/>
      <c r="W59" s="48"/>
      <c r="X59" s="48"/>
      <c r="Y59" s="49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 spans="1:39" x14ac:dyDescent="0.25">
      <c r="A60" s="48" t="s">
        <v>259</v>
      </c>
      <c r="B60" s="48" t="s">
        <v>407</v>
      </c>
      <c r="C60" s="48">
        <v>2839956</v>
      </c>
      <c r="D60" s="50">
        <v>0.02</v>
      </c>
      <c r="E60" s="48" t="s">
        <v>246</v>
      </c>
      <c r="F60" s="49">
        <v>43936</v>
      </c>
      <c r="G60" s="48" t="s">
        <v>247</v>
      </c>
      <c r="H60" s="48" t="s">
        <v>248</v>
      </c>
      <c r="I60" s="48" t="s">
        <v>261</v>
      </c>
      <c r="J60" s="48" t="s">
        <v>408</v>
      </c>
      <c r="K60" s="48"/>
      <c r="L60" s="48" t="s">
        <v>251</v>
      </c>
      <c r="M60" s="48" t="s">
        <v>409</v>
      </c>
      <c r="N60" s="48" t="s">
        <v>253</v>
      </c>
      <c r="O60" s="48" t="s">
        <v>247</v>
      </c>
      <c r="P60" s="49">
        <v>45017</v>
      </c>
      <c r="Q60" s="48" t="s">
        <v>265</v>
      </c>
      <c r="R60" s="48" t="s">
        <v>287</v>
      </c>
      <c r="S60" s="48">
        <v>2</v>
      </c>
      <c r="T60" s="48" t="s">
        <v>393</v>
      </c>
      <c r="U60" s="48"/>
      <c r="V60" s="48"/>
      <c r="W60" s="48"/>
      <c r="X60" s="48"/>
      <c r="Y60" s="49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 spans="1:39" x14ac:dyDescent="0.25">
      <c r="A61" s="48" t="s">
        <v>259</v>
      </c>
      <c r="B61" s="48" t="s">
        <v>410</v>
      </c>
      <c r="C61" s="48">
        <v>2928986</v>
      </c>
      <c r="D61" s="50">
        <v>0.04</v>
      </c>
      <c r="E61" s="48" t="s">
        <v>246</v>
      </c>
      <c r="F61" s="49">
        <v>44237</v>
      </c>
      <c r="G61" s="48" t="s">
        <v>247</v>
      </c>
      <c r="H61" s="48" t="s">
        <v>248</v>
      </c>
      <c r="I61" s="48" t="s">
        <v>298</v>
      </c>
      <c r="J61" s="48" t="s">
        <v>411</v>
      </c>
      <c r="K61" s="48"/>
      <c r="L61" s="48" t="s">
        <v>251</v>
      </c>
      <c r="M61" s="48" t="s">
        <v>412</v>
      </c>
      <c r="N61" s="48" t="s">
        <v>253</v>
      </c>
      <c r="O61" s="48" t="s">
        <v>247</v>
      </c>
      <c r="P61" s="49">
        <v>45292</v>
      </c>
      <c r="Q61" s="48" t="s">
        <v>254</v>
      </c>
      <c r="R61" s="48" t="s">
        <v>287</v>
      </c>
      <c r="S61" s="48">
        <v>1</v>
      </c>
      <c r="T61" s="48" t="s">
        <v>393</v>
      </c>
      <c r="U61" s="48"/>
      <c r="V61" s="48"/>
      <c r="W61" s="48"/>
      <c r="X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</row>
    <row r="62" spans="1:39" x14ac:dyDescent="0.25">
      <c r="A62" s="48" t="s">
        <v>259</v>
      </c>
      <c r="B62" s="48" t="s">
        <v>410</v>
      </c>
      <c r="C62" s="48">
        <v>2928986</v>
      </c>
      <c r="D62" s="50">
        <v>0.04</v>
      </c>
      <c r="E62" s="48" t="s">
        <v>246</v>
      </c>
      <c r="F62" s="49">
        <v>44237</v>
      </c>
      <c r="G62" s="48" t="s">
        <v>247</v>
      </c>
      <c r="H62" s="48" t="s">
        <v>248</v>
      </c>
      <c r="I62" s="48" t="s">
        <v>298</v>
      </c>
      <c r="J62" s="48" t="s">
        <v>411</v>
      </c>
      <c r="K62" s="48"/>
      <c r="L62" s="48" t="s">
        <v>251</v>
      </c>
      <c r="M62" s="48" t="s">
        <v>412</v>
      </c>
      <c r="N62" s="48" t="s">
        <v>253</v>
      </c>
      <c r="O62" s="48" t="s">
        <v>247</v>
      </c>
      <c r="P62" s="49">
        <v>45292</v>
      </c>
      <c r="Q62" s="48" t="s">
        <v>254</v>
      </c>
      <c r="R62" s="48" t="s">
        <v>255</v>
      </c>
      <c r="S62" s="48">
        <v>1</v>
      </c>
      <c r="T62" s="48" t="s">
        <v>393</v>
      </c>
      <c r="U62" s="48"/>
      <c r="V62" s="48"/>
      <c r="W62" s="48"/>
      <c r="X62" s="48"/>
      <c r="Y62" s="49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 spans="1:39" x14ac:dyDescent="0.25">
      <c r="A63" s="48" t="s">
        <v>259</v>
      </c>
      <c r="B63" s="48" t="s">
        <v>410</v>
      </c>
      <c r="C63" s="48">
        <v>2928986</v>
      </c>
      <c r="D63" s="50">
        <v>0.04</v>
      </c>
      <c r="E63" s="48" t="s">
        <v>246</v>
      </c>
      <c r="F63" s="49">
        <v>44237</v>
      </c>
      <c r="G63" s="48" t="s">
        <v>247</v>
      </c>
      <c r="H63" s="48" t="s">
        <v>248</v>
      </c>
      <c r="I63" s="48" t="s">
        <v>298</v>
      </c>
      <c r="J63" s="48" t="s">
        <v>411</v>
      </c>
      <c r="K63" s="48"/>
      <c r="L63" s="48" t="s">
        <v>251</v>
      </c>
      <c r="M63" s="48" t="s">
        <v>412</v>
      </c>
      <c r="N63" s="48" t="s">
        <v>253</v>
      </c>
      <c r="O63" s="48" t="s">
        <v>247</v>
      </c>
      <c r="P63" s="49">
        <v>45292</v>
      </c>
      <c r="Q63" s="48" t="s">
        <v>265</v>
      </c>
      <c r="R63" s="48" t="s">
        <v>272</v>
      </c>
      <c r="S63" s="48">
        <v>2</v>
      </c>
      <c r="T63" s="48" t="s">
        <v>393</v>
      </c>
      <c r="U63" s="48"/>
      <c r="V63" s="48"/>
      <c r="W63" s="48"/>
      <c r="X63" s="48"/>
      <c r="Y63" s="49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</row>
    <row r="64" spans="1:39" x14ac:dyDescent="0.25">
      <c r="A64" s="48" t="s">
        <v>259</v>
      </c>
      <c r="B64" s="48" t="s">
        <v>413</v>
      </c>
      <c r="C64" s="48">
        <v>1490797</v>
      </c>
      <c r="D64" s="50">
        <v>0.04</v>
      </c>
      <c r="E64" s="48" t="s">
        <v>246</v>
      </c>
      <c r="F64" s="49">
        <v>43003</v>
      </c>
      <c r="G64" s="48" t="s">
        <v>264</v>
      </c>
      <c r="H64" s="48" t="s">
        <v>248</v>
      </c>
      <c r="I64" s="48" t="s">
        <v>261</v>
      </c>
      <c r="J64" s="48" t="s">
        <v>414</v>
      </c>
      <c r="K64" s="48"/>
      <c r="L64" s="48" t="s">
        <v>251</v>
      </c>
      <c r="M64" s="48" t="s">
        <v>415</v>
      </c>
      <c r="N64" s="48" t="s">
        <v>253</v>
      </c>
      <c r="O64" s="48" t="s">
        <v>264</v>
      </c>
      <c r="P64" s="49">
        <v>43644</v>
      </c>
      <c r="Q64" s="48" t="s">
        <v>265</v>
      </c>
      <c r="R64" s="48" t="s">
        <v>255</v>
      </c>
      <c r="S64" s="48">
        <v>1</v>
      </c>
      <c r="T64" s="48" t="s">
        <v>393</v>
      </c>
      <c r="U64" s="48"/>
      <c r="V64" s="48"/>
      <c r="W64" s="48"/>
      <c r="X64" s="48"/>
      <c r="Y64" s="49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</row>
    <row r="65" spans="1:39" x14ac:dyDescent="0.25">
      <c r="A65" s="48" t="s">
        <v>259</v>
      </c>
      <c r="B65" s="48" t="s">
        <v>416</v>
      </c>
      <c r="C65" s="48">
        <v>209932</v>
      </c>
      <c r="D65" s="50">
        <v>0.08</v>
      </c>
      <c r="E65" s="48" t="s">
        <v>246</v>
      </c>
      <c r="F65" s="49">
        <v>41166</v>
      </c>
      <c r="G65" s="48" t="s">
        <v>247</v>
      </c>
      <c r="H65" s="48" t="s">
        <v>248</v>
      </c>
      <c r="I65" s="48" t="s">
        <v>249</v>
      </c>
      <c r="J65" s="48" t="s">
        <v>417</v>
      </c>
      <c r="K65" s="48"/>
      <c r="L65" s="48" t="s">
        <v>251</v>
      </c>
      <c r="M65" s="48" t="s">
        <v>418</v>
      </c>
      <c r="N65" s="48" t="s">
        <v>253</v>
      </c>
      <c r="O65" s="48" t="s">
        <v>247</v>
      </c>
      <c r="P65" s="49">
        <v>41701</v>
      </c>
      <c r="Q65" s="48" t="s">
        <v>265</v>
      </c>
      <c r="R65" s="48" t="s">
        <v>258</v>
      </c>
      <c r="S65" s="48">
        <v>1</v>
      </c>
      <c r="T65" s="48" t="s">
        <v>393</v>
      </c>
      <c r="U65" s="48"/>
      <c r="V65" s="48"/>
      <c r="W65" s="48"/>
      <c r="X65" s="48"/>
      <c r="Y65" s="49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</row>
    <row r="66" spans="1:39" x14ac:dyDescent="0.25">
      <c r="A66" s="48" t="s">
        <v>259</v>
      </c>
      <c r="B66" s="48" t="s">
        <v>419</v>
      </c>
      <c r="C66" s="48">
        <v>2965978</v>
      </c>
      <c r="D66" s="50">
        <v>0.34</v>
      </c>
      <c r="E66" s="48" t="s">
        <v>246</v>
      </c>
      <c r="F66" s="49">
        <v>44463</v>
      </c>
      <c r="G66" s="48" t="s">
        <v>247</v>
      </c>
      <c r="H66" s="48" t="s">
        <v>248</v>
      </c>
      <c r="I66" s="48" t="s">
        <v>261</v>
      </c>
      <c r="J66" s="48" t="s">
        <v>420</v>
      </c>
      <c r="K66" s="48"/>
      <c r="L66" s="48" t="s">
        <v>251</v>
      </c>
      <c r="M66" s="48" t="s">
        <v>421</v>
      </c>
      <c r="N66" s="48" t="s">
        <v>253</v>
      </c>
      <c r="O66" s="48" t="s">
        <v>264</v>
      </c>
      <c r="Q66" s="48" t="s">
        <v>265</v>
      </c>
      <c r="R66" s="48" t="s">
        <v>422</v>
      </c>
      <c r="S66" s="48">
        <v>3</v>
      </c>
      <c r="T66" s="48" t="s">
        <v>393</v>
      </c>
      <c r="U66" s="48"/>
      <c r="V66" s="48"/>
      <c r="W66" s="48"/>
      <c r="X66" s="48"/>
      <c r="Y66" s="49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  <row r="67" spans="1:39" s="54" customFormat="1" x14ac:dyDescent="0.25">
      <c r="A67" s="51" t="s">
        <v>245</v>
      </c>
      <c r="B67" s="51" t="s">
        <v>423</v>
      </c>
      <c r="C67" s="51">
        <v>2739231</v>
      </c>
      <c r="D67" s="52">
        <v>7.0000000000000007E-2</v>
      </c>
      <c r="E67" s="51" t="s">
        <v>246</v>
      </c>
      <c r="F67" s="53">
        <v>43754</v>
      </c>
      <c r="G67" s="51" t="s">
        <v>247</v>
      </c>
      <c r="H67" s="51" t="s">
        <v>248</v>
      </c>
      <c r="I67" s="51" t="s">
        <v>249</v>
      </c>
      <c r="J67" s="51" t="s">
        <v>424</v>
      </c>
      <c r="K67" s="51"/>
      <c r="L67" s="51" t="s">
        <v>251</v>
      </c>
      <c r="M67" s="51" t="s">
        <v>425</v>
      </c>
      <c r="N67" s="51" t="s">
        <v>253</v>
      </c>
      <c r="O67" s="51" t="s">
        <v>247</v>
      </c>
      <c r="P67" s="53">
        <v>44846</v>
      </c>
      <c r="Q67" s="51" t="s">
        <v>254</v>
      </c>
      <c r="R67" s="51" t="s">
        <v>287</v>
      </c>
      <c r="S67" s="51">
        <v>2</v>
      </c>
      <c r="T67" s="51" t="s">
        <v>426</v>
      </c>
      <c r="U67" s="51"/>
      <c r="V67" s="51"/>
      <c r="W67" s="51"/>
      <c r="X67" s="51"/>
      <c r="Y67" s="53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 spans="1:39" s="54" customFormat="1" x14ac:dyDescent="0.25">
      <c r="A68" s="51" t="s">
        <v>245</v>
      </c>
      <c r="B68" s="51" t="s">
        <v>423</v>
      </c>
      <c r="C68" s="51">
        <v>2739231</v>
      </c>
      <c r="D68" s="52">
        <v>7.0000000000000007E-2</v>
      </c>
      <c r="E68" s="51" t="s">
        <v>246</v>
      </c>
      <c r="F68" s="53">
        <v>43754</v>
      </c>
      <c r="G68" s="51" t="s">
        <v>247</v>
      </c>
      <c r="H68" s="51" t="s">
        <v>248</v>
      </c>
      <c r="I68" s="51" t="s">
        <v>249</v>
      </c>
      <c r="J68" s="51" t="s">
        <v>424</v>
      </c>
      <c r="K68" s="51"/>
      <c r="L68" s="51" t="s">
        <v>251</v>
      </c>
      <c r="M68" s="51" t="s">
        <v>425</v>
      </c>
      <c r="N68" s="51" t="s">
        <v>253</v>
      </c>
      <c r="O68" s="51" t="s">
        <v>247</v>
      </c>
      <c r="P68" s="53">
        <v>44846</v>
      </c>
      <c r="Q68" s="51" t="s">
        <v>254</v>
      </c>
      <c r="R68" s="51" t="s">
        <v>255</v>
      </c>
      <c r="S68" s="51">
        <v>1</v>
      </c>
      <c r="T68" s="51" t="s">
        <v>426</v>
      </c>
      <c r="U68" s="51"/>
      <c r="V68" s="51"/>
      <c r="W68" s="51"/>
      <c r="X68" s="51"/>
      <c r="Y68" s="53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 spans="1:39" s="54" customFormat="1" x14ac:dyDescent="0.25">
      <c r="A69" s="51" t="s">
        <v>245</v>
      </c>
      <c r="B69" s="51" t="s">
        <v>423</v>
      </c>
      <c r="C69" s="51">
        <v>2739231</v>
      </c>
      <c r="D69" s="52">
        <v>7.0000000000000007E-2</v>
      </c>
      <c r="E69" s="51" t="s">
        <v>246</v>
      </c>
      <c r="F69" s="53">
        <v>43754</v>
      </c>
      <c r="G69" s="51" t="s">
        <v>247</v>
      </c>
      <c r="H69" s="51" t="s">
        <v>248</v>
      </c>
      <c r="I69" s="51" t="s">
        <v>261</v>
      </c>
      <c r="J69" s="51" t="s">
        <v>424</v>
      </c>
      <c r="K69" s="51"/>
      <c r="L69" s="51" t="s">
        <v>251</v>
      </c>
      <c r="M69" s="51" t="s">
        <v>425</v>
      </c>
      <c r="N69" s="51" t="s">
        <v>253</v>
      </c>
      <c r="O69" s="51" t="s">
        <v>247</v>
      </c>
      <c r="P69" s="53">
        <v>44846</v>
      </c>
      <c r="Q69" s="51" t="s">
        <v>254</v>
      </c>
      <c r="R69" s="51" t="s">
        <v>287</v>
      </c>
      <c r="S69" s="51">
        <v>1</v>
      </c>
      <c r="T69" s="51" t="s">
        <v>426</v>
      </c>
      <c r="U69" s="51"/>
      <c r="V69" s="51"/>
      <c r="W69" s="51"/>
      <c r="X69" s="51"/>
      <c r="Y69" s="53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 spans="1:39" s="54" customFormat="1" x14ac:dyDescent="0.25">
      <c r="A70" s="51" t="s">
        <v>245</v>
      </c>
      <c r="B70" s="51" t="s">
        <v>423</v>
      </c>
      <c r="C70" s="51">
        <v>2739231</v>
      </c>
      <c r="D70" s="52">
        <v>7.0000000000000007E-2</v>
      </c>
      <c r="E70" s="51" t="s">
        <v>246</v>
      </c>
      <c r="F70" s="53">
        <v>43754</v>
      </c>
      <c r="G70" s="51" t="s">
        <v>247</v>
      </c>
      <c r="H70" s="51" t="s">
        <v>248</v>
      </c>
      <c r="I70" s="51" t="s">
        <v>261</v>
      </c>
      <c r="J70" s="51" t="s">
        <v>424</v>
      </c>
      <c r="K70" s="51"/>
      <c r="L70" s="51" t="s">
        <v>251</v>
      </c>
      <c r="M70" s="51" t="s">
        <v>425</v>
      </c>
      <c r="N70" s="51" t="s">
        <v>253</v>
      </c>
      <c r="O70" s="51" t="s">
        <v>247</v>
      </c>
      <c r="P70" s="53">
        <v>44846</v>
      </c>
      <c r="Q70" s="51" t="s">
        <v>254</v>
      </c>
      <c r="R70" s="51" t="s">
        <v>255</v>
      </c>
      <c r="S70" s="51">
        <v>1</v>
      </c>
      <c r="T70" s="51" t="s">
        <v>426</v>
      </c>
      <c r="U70" s="51"/>
      <c r="V70" s="51"/>
      <c r="W70" s="51"/>
      <c r="X70" s="51"/>
      <c r="Y70" s="53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 spans="1:39" x14ac:dyDescent="0.25">
      <c r="A71" s="48" t="s">
        <v>259</v>
      </c>
      <c r="B71" s="48" t="s">
        <v>427</v>
      </c>
      <c r="C71" s="48">
        <v>2974846</v>
      </c>
      <c r="D71" s="50">
        <v>0.05</v>
      </c>
      <c r="E71" s="48" t="s">
        <v>246</v>
      </c>
      <c r="F71" s="49">
        <v>44476</v>
      </c>
      <c r="G71" s="48" t="s">
        <v>247</v>
      </c>
      <c r="H71" s="48" t="s">
        <v>248</v>
      </c>
      <c r="I71" s="48" t="s">
        <v>261</v>
      </c>
      <c r="J71" s="48" t="s">
        <v>428</v>
      </c>
      <c r="K71" s="48"/>
      <c r="L71" s="48" t="s">
        <v>251</v>
      </c>
      <c r="M71" s="48" t="s">
        <v>429</v>
      </c>
      <c r="N71" s="48" t="s">
        <v>253</v>
      </c>
      <c r="O71" s="48" t="s">
        <v>264</v>
      </c>
      <c r="P71" s="49">
        <v>44592</v>
      </c>
      <c r="Q71" s="48" t="s">
        <v>265</v>
      </c>
      <c r="R71" s="48" t="s">
        <v>255</v>
      </c>
      <c r="S71" s="48">
        <v>1</v>
      </c>
      <c r="T71" s="48" t="s">
        <v>426</v>
      </c>
      <c r="U71" s="48"/>
      <c r="V71" s="48"/>
      <c r="W71" s="48"/>
      <c r="X71" s="48"/>
      <c r="Y71" s="49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 spans="1:39" x14ac:dyDescent="0.25">
      <c r="A72" s="48" t="s">
        <v>259</v>
      </c>
      <c r="B72" s="48" t="s">
        <v>430</v>
      </c>
      <c r="C72" s="48">
        <v>3040354</v>
      </c>
      <c r="D72" s="50">
        <v>0.03</v>
      </c>
      <c r="E72" s="48" t="s">
        <v>401</v>
      </c>
      <c r="F72" s="49">
        <v>44764</v>
      </c>
      <c r="G72" s="48" t="s">
        <v>247</v>
      </c>
      <c r="H72" s="48" t="s">
        <v>248</v>
      </c>
      <c r="I72" s="48" t="s">
        <v>249</v>
      </c>
      <c r="J72" s="48" t="s">
        <v>431</v>
      </c>
      <c r="K72" s="48"/>
      <c r="L72" s="48" t="s">
        <v>251</v>
      </c>
      <c r="M72" s="48" t="s">
        <v>432</v>
      </c>
      <c r="N72" s="48" t="s">
        <v>253</v>
      </c>
      <c r="O72" s="48" t="s">
        <v>247</v>
      </c>
      <c r="Q72" s="48" t="s">
        <v>254</v>
      </c>
      <c r="R72" s="48" t="s">
        <v>287</v>
      </c>
      <c r="S72" s="48">
        <v>1</v>
      </c>
      <c r="T72" s="48" t="s">
        <v>426</v>
      </c>
      <c r="U72" s="48"/>
      <c r="V72" s="48"/>
      <c r="W72" s="48"/>
      <c r="X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 spans="1:39" x14ac:dyDescent="0.25">
      <c r="A73" s="48" t="s">
        <v>259</v>
      </c>
      <c r="B73" s="48" t="s">
        <v>433</v>
      </c>
      <c r="C73" s="48">
        <v>712049</v>
      </c>
      <c r="D73" s="50">
        <v>0.02</v>
      </c>
      <c r="E73" s="48" t="s">
        <v>246</v>
      </c>
      <c r="F73" s="49">
        <v>42509</v>
      </c>
      <c r="G73" s="48" t="s">
        <v>247</v>
      </c>
      <c r="H73" s="48" t="s">
        <v>248</v>
      </c>
      <c r="I73" s="48" t="s">
        <v>261</v>
      </c>
      <c r="J73" s="48" t="s">
        <v>434</v>
      </c>
      <c r="K73" s="48"/>
      <c r="L73" s="48" t="s">
        <v>251</v>
      </c>
      <c r="M73" s="48" t="s">
        <v>435</v>
      </c>
      <c r="N73" s="48" t="s">
        <v>253</v>
      </c>
      <c r="O73" s="48" t="s">
        <v>264</v>
      </c>
      <c r="P73" s="49">
        <v>43831</v>
      </c>
      <c r="Q73" s="48" t="s">
        <v>265</v>
      </c>
      <c r="R73" s="48" t="s">
        <v>255</v>
      </c>
      <c r="S73" s="48">
        <v>1</v>
      </c>
      <c r="T73" s="48" t="s">
        <v>426</v>
      </c>
      <c r="U73" s="48"/>
      <c r="V73" s="48"/>
      <c r="W73" s="48"/>
      <c r="X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 spans="1:39" x14ac:dyDescent="0.25">
      <c r="A74" s="48" t="s">
        <v>259</v>
      </c>
      <c r="B74" s="48" t="s">
        <v>436</v>
      </c>
      <c r="C74" s="48">
        <v>2965184</v>
      </c>
      <c r="D74" s="50">
        <v>0.01</v>
      </c>
      <c r="E74" s="48" t="s">
        <v>246</v>
      </c>
      <c r="F74" s="49">
        <v>44442</v>
      </c>
      <c r="G74" s="48" t="s">
        <v>247</v>
      </c>
      <c r="H74" s="48" t="s">
        <v>248</v>
      </c>
      <c r="I74" s="48" t="s">
        <v>298</v>
      </c>
      <c r="J74" s="48" t="s">
        <v>437</v>
      </c>
      <c r="K74" s="48"/>
      <c r="L74" s="48" t="s">
        <v>251</v>
      </c>
      <c r="M74" s="48" t="s">
        <v>438</v>
      </c>
      <c r="N74" s="48" t="s">
        <v>253</v>
      </c>
      <c r="O74" s="48" t="s">
        <v>247</v>
      </c>
      <c r="Q74" s="48" t="s">
        <v>265</v>
      </c>
      <c r="R74" s="48" t="s">
        <v>255</v>
      </c>
      <c r="S74" s="48">
        <v>1</v>
      </c>
      <c r="T74" s="48" t="s">
        <v>439</v>
      </c>
      <c r="U74" s="48"/>
      <c r="V74" s="48"/>
      <c r="W74" s="48"/>
      <c r="X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</row>
    <row r="75" spans="1:39" x14ac:dyDescent="0.25">
      <c r="A75" s="48" t="s">
        <v>259</v>
      </c>
      <c r="B75" s="48" t="s">
        <v>440</v>
      </c>
      <c r="C75" s="48">
        <v>3118057</v>
      </c>
      <c r="D75" s="50">
        <v>0.04</v>
      </c>
      <c r="E75" s="48" t="s">
        <v>246</v>
      </c>
      <c r="F75" s="49">
        <v>45163</v>
      </c>
      <c r="G75" s="48" t="s">
        <v>247</v>
      </c>
      <c r="H75" s="48" t="s">
        <v>248</v>
      </c>
      <c r="I75" s="48" t="s">
        <v>261</v>
      </c>
      <c r="J75" s="48" t="s">
        <v>441</v>
      </c>
      <c r="K75" s="48"/>
      <c r="L75" s="48" t="s">
        <v>251</v>
      </c>
      <c r="M75" s="48" t="s">
        <v>442</v>
      </c>
      <c r="N75" s="48" t="s">
        <v>253</v>
      </c>
      <c r="O75" s="48" t="s">
        <v>264</v>
      </c>
      <c r="Q75" s="48" t="s">
        <v>265</v>
      </c>
      <c r="R75" s="48" t="s">
        <v>272</v>
      </c>
      <c r="S75" s="48">
        <v>1</v>
      </c>
      <c r="T75" s="48" t="s">
        <v>439</v>
      </c>
      <c r="U75" s="48"/>
      <c r="V75" s="48"/>
      <c r="W75" s="48"/>
      <c r="X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</row>
    <row r="76" spans="1:39" x14ac:dyDescent="0.25">
      <c r="A76" s="48" t="s">
        <v>259</v>
      </c>
      <c r="B76" s="48" t="s">
        <v>443</v>
      </c>
      <c r="C76" s="48">
        <v>3156241</v>
      </c>
      <c r="D76" s="50">
        <v>0.02</v>
      </c>
      <c r="E76" s="48" t="s">
        <v>246</v>
      </c>
      <c r="F76" s="49">
        <v>45315</v>
      </c>
      <c r="G76" s="48" t="s">
        <v>247</v>
      </c>
      <c r="H76" s="48" t="s">
        <v>248</v>
      </c>
      <c r="I76" s="48" t="s">
        <v>261</v>
      </c>
      <c r="J76" s="48" t="s">
        <v>444</v>
      </c>
      <c r="K76" s="48"/>
      <c r="L76" s="48" t="s">
        <v>251</v>
      </c>
      <c r="M76" s="48" t="s">
        <v>445</v>
      </c>
      <c r="N76" s="48" t="s">
        <v>253</v>
      </c>
      <c r="O76" s="48" t="s">
        <v>264</v>
      </c>
      <c r="Q76" s="48" t="s">
        <v>265</v>
      </c>
      <c r="R76" s="48" t="s">
        <v>272</v>
      </c>
      <c r="S76" s="48">
        <v>1</v>
      </c>
      <c r="T76" s="48" t="s">
        <v>439</v>
      </c>
      <c r="U76" s="48"/>
      <c r="V76" s="48"/>
      <c r="W76" s="48"/>
      <c r="X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</row>
    <row r="77" spans="1:39" x14ac:dyDescent="0.25">
      <c r="A77" s="48" t="s">
        <v>259</v>
      </c>
      <c r="B77" s="48" t="s">
        <v>446</v>
      </c>
      <c r="C77" s="48">
        <v>3077752</v>
      </c>
      <c r="D77" s="50">
        <v>0.06</v>
      </c>
      <c r="E77" s="48" t="s">
        <v>246</v>
      </c>
      <c r="F77" s="49">
        <v>44915</v>
      </c>
      <c r="G77" s="48" t="s">
        <v>247</v>
      </c>
      <c r="H77" s="48" t="s">
        <v>248</v>
      </c>
      <c r="I77" s="48" t="s">
        <v>298</v>
      </c>
      <c r="J77" s="48" t="s">
        <v>447</v>
      </c>
      <c r="K77" s="48"/>
      <c r="L77" s="48" t="s">
        <v>251</v>
      </c>
      <c r="M77" s="48" t="s">
        <v>448</v>
      </c>
      <c r="N77" s="48" t="s">
        <v>253</v>
      </c>
      <c r="O77" s="48" t="s">
        <v>247</v>
      </c>
      <c r="Q77" s="48" t="s">
        <v>254</v>
      </c>
      <c r="R77" s="48" t="s">
        <v>287</v>
      </c>
      <c r="S77" s="48">
        <v>4</v>
      </c>
      <c r="T77" s="48" t="s">
        <v>439</v>
      </c>
      <c r="U77" s="48"/>
      <c r="V77" s="48"/>
      <c r="W77" s="48"/>
      <c r="X77" s="48"/>
      <c r="Y77" s="49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</row>
    <row r="78" spans="1:39" x14ac:dyDescent="0.25">
      <c r="A78" s="48" t="s">
        <v>259</v>
      </c>
      <c r="B78" s="48" t="s">
        <v>449</v>
      </c>
      <c r="C78" s="48">
        <v>3177104</v>
      </c>
      <c r="D78" s="50">
        <v>0.05</v>
      </c>
      <c r="E78" s="48" t="s">
        <v>246</v>
      </c>
      <c r="F78" s="49">
        <v>45348</v>
      </c>
      <c r="G78" s="48" t="s">
        <v>247</v>
      </c>
      <c r="H78" s="48" t="s">
        <v>248</v>
      </c>
      <c r="I78" s="48" t="s">
        <v>261</v>
      </c>
      <c r="J78" s="48" t="s">
        <v>450</v>
      </c>
      <c r="K78" s="48"/>
      <c r="L78" s="48" t="s">
        <v>251</v>
      </c>
      <c r="M78" s="48" t="s">
        <v>451</v>
      </c>
      <c r="N78" s="48" t="s">
        <v>452</v>
      </c>
      <c r="O78" s="48" t="s">
        <v>264</v>
      </c>
      <c r="Q78" s="48" t="s">
        <v>265</v>
      </c>
      <c r="R78" s="48" t="s">
        <v>255</v>
      </c>
      <c r="S78" s="48">
        <v>2</v>
      </c>
      <c r="T78" s="48" t="s">
        <v>439</v>
      </c>
      <c r="U78" s="48"/>
      <c r="V78" s="48"/>
      <c r="W78" s="48"/>
      <c r="X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</row>
    <row r="79" spans="1:39" x14ac:dyDescent="0.25">
      <c r="A79" s="48" t="s">
        <v>259</v>
      </c>
      <c r="B79" s="48" t="s">
        <v>453</v>
      </c>
      <c r="C79" s="48">
        <v>3092665</v>
      </c>
      <c r="D79" s="50">
        <v>0.11</v>
      </c>
      <c r="E79" s="48" t="s">
        <v>246</v>
      </c>
      <c r="F79" s="49">
        <v>44995</v>
      </c>
      <c r="G79" s="48" t="s">
        <v>247</v>
      </c>
      <c r="H79" s="48" t="s">
        <v>248</v>
      </c>
      <c r="I79" s="48" t="s">
        <v>261</v>
      </c>
      <c r="J79" s="48" t="s">
        <v>454</v>
      </c>
      <c r="K79" s="48"/>
      <c r="L79" s="48" t="s">
        <v>356</v>
      </c>
      <c r="M79" s="48" t="s">
        <v>455</v>
      </c>
      <c r="N79" s="48" t="s">
        <v>253</v>
      </c>
      <c r="O79" s="48" t="s">
        <v>264</v>
      </c>
      <c r="Q79" s="48" t="s">
        <v>265</v>
      </c>
      <c r="R79" s="48" t="s">
        <v>272</v>
      </c>
      <c r="S79" s="48">
        <v>1</v>
      </c>
      <c r="T79" s="48" t="s">
        <v>456</v>
      </c>
      <c r="U79" s="48"/>
      <c r="V79" s="48"/>
      <c r="W79" s="48"/>
      <c r="X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</row>
    <row r="80" spans="1:39" x14ac:dyDescent="0.25">
      <c r="A80" s="48" t="s">
        <v>259</v>
      </c>
      <c r="B80" s="48" t="s">
        <v>457</v>
      </c>
      <c r="C80" s="48">
        <v>3057241</v>
      </c>
      <c r="D80" s="50">
        <v>0.01</v>
      </c>
      <c r="E80" s="48" t="s">
        <v>401</v>
      </c>
      <c r="F80" s="49">
        <v>44817</v>
      </c>
      <c r="G80" s="48" t="s">
        <v>247</v>
      </c>
      <c r="H80" s="48" t="s">
        <v>248</v>
      </c>
      <c r="I80" s="48" t="s">
        <v>249</v>
      </c>
      <c r="J80" s="48" t="s">
        <v>458</v>
      </c>
      <c r="K80" s="48"/>
      <c r="L80" s="48" t="s">
        <v>356</v>
      </c>
      <c r="M80" s="48" t="s">
        <v>459</v>
      </c>
      <c r="N80" s="48" t="s">
        <v>253</v>
      </c>
      <c r="O80" s="48" t="s">
        <v>247</v>
      </c>
      <c r="Q80" s="48" t="s">
        <v>254</v>
      </c>
      <c r="R80" s="48" t="s">
        <v>287</v>
      </c>
      <c r="S80" s="48">
        <v>1</v>
      </c>
      <c r="T80" s="48" t="s">
        <v>456</v>
      </c>
      <c r="U80" s="48"/>
      <c r="V80" s="48"/>
      <c r="W80" s="48"/>
      <c r="X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</row>
    <row r="81" spans="1:39" x14ac:dyDescent="0.25">
      <c r="A81" s="48" t="s">
        <v>259</v>
      </c>
      <c r="B81" s="48" t="s">
        <v>460</v>
      </c>
      <c r="C81" s="48">
        <v>2988497</v>
      </c>
      <c r="D81" s="50">
        <v>7.0000000000000007E-2</v>
      </c>
      <c r="E81" s="48" t="s">
        <v>246</v>
      </c>
      <c r="F81" s="49">
        <v>44547</v>
      </c>
      <c r="G81" s="48" t="s">
        <v>247</v>
      </c>
      <c r="H81" s="48" t="s">
        <v>248</v>
      </c>
      <c r="I81" s="48" t="s">
        <v>298</v>
      </c>
      <c r="J81" s="48" t="s">
        <v>461</v>
      </c>
      <c r="K81" s="48"/>
      <c r="L81" s="48" t="s">
        <v>356</v>
      </c>
      <c r="M81" s="48" t="s">
        <v>462</v>
      </c>
      <c r="N81" s="48" t="s">
        <v>253</v>
      </c>
      <c r="O81" s="48" t="s">
        <v>247</v>
      </c>
      <c r="Q81" s="48" t="s">
        <v>265</v>
      </c>
      <c r="R81" s="48" t="s">
        <v>272</v>
      </c>
      <c r="S81" s="48">
        <v>-1</v>
      </c>
      <c r="T81" s="48" t="s">
        <v>456</v>
      </c>
      <c r="U81" s="48"/>
      <c r="V81" s="48"/>
      <c r="W81" s="48"/>
      <c r="X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</row>
    <row r="82" spans="1:39" x14ac:dyDescent="0.25">
      <c r="A82" s="48" t="s">
        <v>259</v>
      </c>
      <c r="B82" s="48" t="s">
        <v>460</v>
      </c>
      <c r="C82" s="48">
        <v>2988497</v>
      </c>
      <c r="D82" s="50">
        <v>7.0000000000000007E-2</v>
      </c>
      <c r="E82" s="48" t="s">
        <v>246</v>
      </c>
      <c r="F82" s="49">
        <v>44547</v>
      </c>
      <c r="G82" s="48" t="s">
        <v>247</v>
      </c>
      <c r="H82" s="48" t="s">
        <v>248</v>
      </c>
      <c r="I82" s="48" t="s">
        <v>298</v>
      </c>
      <c r="J82" s="48" t="s">
        <v>461</v>
      </c>
      <c r="K82" s="48"/>
      <c r="L82" s="48" t="s">
        <v>356</v>
      </c>
      <c r="M82" s="48" t="s">
        <v>462</v>
      </c>
      <c r="N82" s="48" t="s">
        <v>253</v>
      </c>
      <c r="O82" s="48" t="s">
        <v>247</v>
      </c>
      <c r="Q82" s="48" t="s">
        <v>265</v>
      </c>
      <c r="R82" s="48" t="s">
        <v>258</v>
      </c>
      <c r="S82" s="48">
        <v>1</v>
      </c>
      <c r="T82" s="48" t="s">
        <v>456</v>
      </c>
      <c r="U82" s="48"/>
      <c r="V82" s="48"/>
      <c r="W82" s="48"/>
      <c r="X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</row>
    <row r="83" spans="1:39" s="62" customFormat="1" x14ac:dyDescent="0.25">
      <c r="A83" s="59" t="s">
        <v>259</v>
      </c>
      <c r="B83" s="59" t="s">
        <v>463</v>
      </c>
      <c r="C83" s="59">
        <v>3142548</v>
      </c>
      <c r="D83" s="60">
        <v>0.05</v>
      </c>
      <c r="E83" s="59" t="s">
        <v>246</v>
      </c>
      <c r="F83" s="61">
        <v>45202</v>
      </c>
      <c r="G83" s="59" t="s">
        <v>247</v>
      </c>
      <c r="H83" s="59" t="s">
        <v>248</v>
      </c>
      <c r="I83" s="59" t="s">
        <v>249</v>
      </c>
      <c r="J83" s="59" t="s">
        <v>464</v>
      </c>
      <c r="K83" s="59"/>
      <c r="L83" s="59" t="s">
        <v>356</v>
      </c>
      <c r="M83" s="59" t="s">
        <v>465</v>
      </c>
      <c r="N83" s="59" t="s">
        <v>253</v>
      </c>
      <c r="O83" s="59" t="s">
        <v>247</v>
      </c>
      <c r="P83" s="61">
        <v>45292</v>
      </c>
      <c r="Q83" s="59" t="s">
        <v>254</v>
      </c>
      <c r="R83" s="59" t="s">
        <v>287</v>
      </c>
      <c r="S83" s="59">
        <v>2</v>
      </c>
      <c r="T83" s="59" t="s">
        <v>456</v>
      </c>
      <c r="U83" s="59"/>
      <c r="V83" s="59"/>
      <c r="W83" s="59"/>
      <c r="X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</row>
    <row r="84" spans="1:39" s="62" customFormat="1" x14ac:dyDescent="0.25">
      <c r="A84" s="59" t="s">
        <v>259</v>
      </c>
      <c r="B84" s="59">
        <v>0</v>
      </c>
      <c r="C84" s="59">
        <v>3142548</v>
      </c>
      <c r="D84" s="60">
        <v>0.05</v>
      </c>
      <c r="E84" s="59" t="s">
        <v>246</v>
      </c>
      <c r="F84" s="61">
        <v>45202</v>
      </c>
      <c r="G84" s="59" t="s">
        <v>247</v>
      </c>
      <c r="H84" s="59" t="s">
        <v>248</v>
      </c>
      <c r="I84" s="59" t="s">
        <v>249</v>
      </c>
      <c r="J84" s="59" t="s">
        <v>464</v>
      </c>
      <c r="K84" s="59"/>
      <c r="L84" s="59" t="s">
        <v>356</v>
      </c>
      <c r="M84" s="59" t="s">
        <v>465</v>
      </c>
      <c r="N84" s="59" t="s">
        <v>253</v>
      </c>
      <c r="O84" s="59" t="s">
        <v>247</v>
      </c>
      <c r="P84" s="61">
        <v>45292</v>
      </c>
      <c r="Q84" s="59" t="s">
        <v>254</v>
      </c>
      <c r="R84" s="59" t="s">
        <v>255</v>
      </c>
      <c r="S84" s="59">
        <v>1</v>
      </c>
      <c r="T84" s="59" t="s">
        <v>456</v>
      </c>
      <c r="U84" s="59"/>
      <c r="V84" s="59"/>
      <c r="W84" s="59"/>
      <c r="X84" s="59"/>
      <c r="Y84" s="61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</row>
    <row r="85" spans="1:39" s="62" customFormat="1" x14ac:dyDescent="0.25">
      <c r="A85" s="59" t="s">
        <v>259</v>
      </c>
      <c r="B85" s="59" t="s">
        <v>463</v>
      </c>
      <c r="C85" s="59">
        <v>3142548</v>
      </c>
      <c r="D85" s="60">
        <v>0.05</v>
      </c>
      <c r="E85" s="59" t="s">
        <v>246</v>
      </c>
      <c r="F85" s="61">
        <v>45202</v>
      </c>
      <c r="G85" s="59" t="s">
        <v>247</v>
      </c>
      <c r="H85" s="59" t="s">
        <v>248</v>
      </c>
      <c r="I85" s="59" t="s">
        <v>249</v>
      </c>
      <c r="J85" s="59" t="s">
        <v>464</v>
      </c>
      <c r="K85" s="59"/>
      <c r="L85" s="59" t="s">
        <v>356</v>
      </c>
      <c r="M85" s="59" t="s">
        <v>465</v>
      </c>
      <c r="N85" s="59" t="s">
        <v>253</v>
      </c>
      <c r="O85" s="59" t="s">
        <v>247</v>
      </c>
      <c r="P85" s="61">
        <v>45292</v>
      </c>
      <c r="Q85" s="59" t="s">
        <v>254</v>
      </c>
      <c r="R85" s="59" t="s">
        <v>272</v>
      </c>
      <c r="S85" s="59">
        <v>1</v>
      </c>
      <c r="T85" s="59" t="s">
        <v>456</v>
      </c>
      <c r="U85" s="59"/>
      <c r="V85" s="59"/>
      <c r="W85" s="59"/>
      <c r="X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</row>
    <row r="86" spans="1:39" x14ac:dyDescent="0.25">
      <c r="A86" s="48" t="s">
        <v>259</v>
      </c>
      <c r="B86" s="48" t="s">
        <v>466</v>
      </c>
      <c r="C86" s="48">
        <v>3017838</v>
      </c>
      <c r="D86" s="50">
        <v>0.12</v>
      </c>
      <c r="E86" s="48" t="s">
        <v>246</v>
      </c>
      <c r="F86" s="49">
        <v>44608</v>
      </c>
      <c r="G86" s="48" t="s">
        <v>247</v>
      </c>
      <c r="H86" s="48" t="s">
        <v>248</v>
      </c>
      <c r="I86" s="48" t="s">
        <v>298</v>
      </c>
      <c r="J86" s="48" t="s">
        <v>467</v>
      </c>
      <c r="K86" s="48"/>
      <c r="L86" s="48" t="s">
        <v>356</v>
      </c>
      <c r="M86" s="48" t="s">
        <v>468</v>
      </c>
      <c r="N86" s="48" t="s">
        <v>253</v>
      </c>
      <c r="O86" s="48" t="s">
        <v>247</v>
      </c>
      <c r="Q86" s="48" t="s">
        <v>265</v>
      </c>
      <c r="R86" s="48" t="s">
        <v>272</v>
      </c>
      <c r="S86" s="48">
        <v>-1</v>
      </c>
      <c r="T86" s="48" t="s">
        <v>456</v>
      </c>
      <c r="U86" s="48"/>
      <c r="V86" s="48"/>
      <c r="W86" s="48"/>
      <c r="X86" s="48"/>
      <c r="Y86" s="49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</row>
    <row r="87" spans="1:39" x14ac:dyDescent="0.25">
      <c r="A87" s="48" t="s">
        <v>259</v>
      </c>
      <c r="B87" s="48" t="s">
        <v>466</v>
      </c>
      <c r="C87" s="48">
        <v>3017838</v>
      </c>
      <c r="D87" s="50">
        <v>0.12</v>
      </c>
      <c r="E87" s="48" t="s">
        <v>246</v>
      </c>
      <c r="F87" s="49">
        <v>44608</v>
      </c>
      <c r="G87" s="48" t="s">
        <v>247</v>
      </c>
      <c r="H87" s="48" t="s">
        <v>248</v>
      </c>
      <c r="I87" s="48" t="s">
        <v>298</v>
      </c>
      <c r="J87" s="48" t="s">
        <v>467</v>
      </c>
      <c r="K87" s="48"/>
      <c r="L87" s="48" t="s">
        <v>356</v>
      </c>
      <c r="M87" s="48" t="s">
        <v>468</v>
      </c>
      <c r="N87" s="48" t="s">
        <v>253</v>
      </c>
      <c r="O87" s="48" t="s">
        <v>247</v>
      </c>
      <c r="Q87" s="48" t="s">
        <v>265</v>
      </c>
      <c r="R87" s="48" t="s">
        <v>301</v>
      </c>
      <c r="S87" s="48">
        <v>1</v>
      </c>
      <c r="T87" s="48" t="s">
        <v>456</v>
      </c>
      <c r="U87" s="48"/>
      <c r="V87" s="48"/>
      <c r="W87" s="48"/>
      <c r="X87" s="48"/>
      <c r="Y87" s="49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</row>
    <row r="88" spans="1:39" x14ac:dyDescent="0.25">
      <c r="A88" s="48" t="s">
        <v>259</v>
      </c>
      <c r="B88" s="48" t="s">
        <v>469</v>
      </c>
      <c r="C88" s="48">
        <v>2944232</v>
      </c>
      <c r="D88" s="50">
        <v>0.1</v>
      </c>
      <c r="E88" s="48" t="s">
        <v>246</v>
      </c>
      <c r="F88" s="49">
        <v>44295</v>
      </c>
      <c r="G88" s="48" t="s">
        <v>247</v>
      </c>
      <c r="H88" s="48" t="s">
        <v>248</v>
      </c>
      <c r="I88" s="48" t="s">
        <v>261</v>
      </c>
      <c r="J88" s="48" t="s">
        <v>470</v>
      </c>
      <c r="K88" s="48"/>
      <c r="L88" s="48" t="s">
        <v>356</v>
      </c>
      <c r="M88" s="48" t="s">
        <v>471</v>
      </c>
      <c r="N88" s="48" t="s">
        <v>253</v>
      </c>
      <c r="O88" s="48" t="s">
        <v>264</v>
      </c>
      <c r="Q88" s="48" t="s">
        <v>265</v>
      </c>
      <c r="R88" s="48" t="s">
        <v>272</v>
      </c>
      <c r="S88" s="48">
        <v>1</v>
      </c>
      <c r="T88" s="48" t="s">
        <v>456</v>
      </c>
      <c r="U88" s="48"/>
      <c r="V88" s="48"/>
      <c r="W88" s="48"/>
      <c r="X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</row>
    <row r="89" spans="1:39" x14ac:dyDescent="0.25">
      <c r="A89" s="48" t="s">
        <v>259</v>
      </c>
      <c r="B89" s="48" t="s">
        <v>472</v>
      </c>
      <c r="C89" s="48">
        <v>2928594</v>
      </c>
      <c r="D89" s="50">
        <v>0.01</v>
      </c>
      <c r="E89" s="48" t="s">
        <v>246</v>
      </c>
      <c r="F89" s="49">
        <v>44281</v>
      </c>
      <c r="G89" s="48" t="s">
        <v>247</v>
      </c>
      <c r="H89" s="48" t="s">
        <v>248</v>
      </c>
      <c r="I89" s="48" t="s">
        <v>249</v>
      </c>
      <c r="J89" s="48" t="s">
        <v>473</v>
      </c>
      <c r="K89" s="48"/>
      <c r="L89" s="48" t="s">
        <v>356</v>
      </c>
      <c r="M89" s="48" t="s">
        <v>474</v>
      </c>
      <c r="N89" s="48" t="s">
        <v>253</v>
      </c>
      <c r="O89" s="48" t="s">
        <v>247</v>
      </c>
      <c r="P89" s="49">
        <v>45337</v>
      </c>
      <c r="Q89" s="48" t="s">
        <v>265</v>
      </c>
      <c r="R89" s="48" t="s">
        <v>287</v>
      </c>
      <c r="S89" s="48">
        <v>1</v>
      </c>
      <c r="T89" s="48" t="s">
        <v>456</v>
      </c>
      <c r="U89" s="48"/>
      <c r="V89" s="48"/>
      <c r="W89" s="48"/>
      <c r="X89" s="48"/>
      <c r="Y89" s="49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</row>
    <row r="90" spans="1:39" x14ac:dyDescent="0.25">
      <c r="A90" s="48" t="s">
        <v>259</v>
      </c>
      <c r="B90" s="48" t="s">
        <v>475</v>
      </c>
      <c r="C90" s="48">
        <v>2823761</v>
      </c>
      <c r="D90" s="50">
        <v>0.05</v>
      </c>
      <c r="E90" s="48" t="s">
        <v>246</v>
      </c>
      <c r="F90" s="49">
        <v>43844</v>
      </c>
      <c r="G90" s="48" t="s">
        <v>247</v>
      </c>
      <c r="H90" s="48" t="s">
        <v>248</v>
      </c>
      <c r="I90" s="48" t="s">
        <v>261</v>
      </c>
      <c r="J90" s="48" t="s">
        <v>476</v>
      </c>
      <c r="K90" s="48"/>
      <c r="L90" s="48" t="s">
        <v>356</v>
      </c>
      <c r="M90" s="48" t="s">
        <v>477</v>
      </c>
      <c r="N90" s="48" t="s">
        <v>253</v>
      </c>
      <c r="O90" s="48" t="s">
        <v>247</v>
      </c>
      <c r="P90" s="49">
        <v>44927</v>
      </c>
      <c r="Q90" s="48" t="s">
        <v>254</v>
      </c>
      <c r="R90" s="48" t="s">
        <v>255</v>
      </c>
      <c r="S90" s="48">
        <v>2</v>
      </c>
      <c r="T90" s="48" t="s">
        <v>456</v>
      </c>
      <c r="U90" s="48"/>
      <c r="V90" s="48"/>
      <c r="W90" s="48"/>
      <c r="X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</row>
    <row r="91" spans="1:39" x14ac:dyDescent="0.25">
      <c r="A91" s="48" t="s">
        <v>259</v>
      </c>
      <c r="B91" s="48" t="s">
        <v>478</v>
      </c>
      <c r="C91" s="48">
        <v>3118056</v>
      </c>
      <c r="D91" s="50">
        <v>0.04</v>
      </c>
      <c r="E91" s="48" t="s">
        <v>246</v>
      </c>
      <c r="F91" s="49">
        <v>45113</v>
      </c>
      <c r="G91" s="48" t="s">
        <v>264</v>
      </c>
      <c r="H91" s="48" t="s">
        <v>248</v>
      </c>
      <c r="I91" s="48" t="s">
        <v>298</v>
      </c>
      <c r="J91" s="48" t="s">
        <v>479</v>
      </c>
      <c r="K91" s="48"/>
      <c r="L91" s="48" t="s">
        <v>356</v>
      </c>
      <c r="M91" s="48" t="s">
        <v>480</v>
      </c>
      <c r="N91" s="48" t="s">
        <v>253</v>
      </c>
      <c r="O91" s="48" t="s">
        <v>247</v>
      </c>
      <c r="Q91" s="48" t="s">
        <v>265</v>
      </c>
      <c r="R91" s="48" t="s">
        <v>272</v>
      </c>
      <c r="S91" s="48">
        <v>0</v>
      </c>
      <c r="T91" s="48" t="s">
        <v>456</v>
      </c>
      <c r="U91" s="48"/>
      <c r="V91" s="48"/>
      <c r="W91" s="48"/>
      <c r="X91" s="48"/>
      <c r="Y91" s="49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</row>
    <row r="92" spans="1:39" x14ac:dyDescent="0.25">
      <c r="A92" s="48" t="s">
        <v>259</v>
      </c>
      <c r="B92" s="48" t="s">
        <v>481</v>
      </c>
      <c r="C92" s="48">
        <v>3157839</v>
      </c>
      <c r="D92" s="50">
        <v>0.04</v>
      </c>
      <c r="E92" s="48" t="s">
        <v>246</v>
      </c>
      <c r="F92" s="49">
        <v>45331</v>
      </c>
      <c r="G92" s="48" t="s">
        <v>247</v>
      </c>
      <c r="H92" s="48" t="s">
        <v>248</v>
      </c>
      <c r="I92" s="48" t="s">
        <v>298</v>
      </c>
      <c r="J92" s="48" t="s">
        <v>482</v>
      </c>
      <c r="K92" s="48"/>
      <c r="L92" s="48" t="s">
        <v>356</v>
      </c>
      <c r="M92" s="48" t="s">
        <v>483</v>
      </c>
      <c r="N92" s="48" t="s">
        <v>253</v>
      </c>
      <c r="O92" s="48" t="s">
        <v>247</v>
      </c>
      <c r="Q92" s="48" t="s">
        <v>265</v>
      </c>
      <c r="R92" s="48" t="s">
        <v>255</v>
      </c>
      <c r="S92" s="48">
        <v>1</v>
      </c>
      <c r="T92" s="48" t="s">
        <v>456</v>
      </c>
      <c r="U92" s="48"/>
      <c r="V92" s="48"/>
      <c r="W92" s="48"/>
      <c r="X92" s="48"/>
      <c r="Y92" s="49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</row>
    <row r="93" spans="1:39" x14ac:dyDescent="0.25">
      <c r="A93" s="48" t="s">
        <v>259</v>
      </c>
      <c r="B93" s="48" t="s">
        <v>481</v>
      </c>
      <c r="C93" s="48">
        <v>3157839</v>
      </c>
      <c r="D93" s="50">
        <v>0.04</v>
      </c>
      <c r="E93" s="48" t="s">
        <v>246</v>
      </c>
      <c r="F93" s="49">
        <v>45331</v>
      </c>
      <c r="G93" s="48" t="s">
        <v>247</v>
      </c>
      <c r="H93" s="48" t="s">
        <v>248</v>
      </c>
      <c r="I93" s="48" t="s">
        <v>298</v>
      </c>
      <c r="J93" s="48" t="s">
        <v>482</v>
      </c>
      <c r="K93" s="48"/>
      <c r="L93" s="48" t="s">
        <v>356</v>
      </c>
      <c r="M93" s="48" t="s">
        <v>483</v>
      </c>
      <c r="N93" s="48" t="s">
        <v>253</v>
      </c>
      <c r="O93" s="48" t="s">
        <v>247</v>
      </c>
      <c r="Q93" s="48" t="s">
        <v>265</v>
      </c>
      <c r="R93" s="48" t="s">
        <v>272</v>
      </c>
      <c r="S93" s="48">
        <v>-1</v>
      </c>
      <c r="T93" s="48" t="s">
        <v>456</v>
      </c>
      <c r="U93" s="48"/>
      <c r="V93" s="48"/>
      <c r="W93" s="48"/>
      <c r="X93" s="48"/>
      <c r="Y93" s="49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</row>
    <row r="94" spans="1:39" x14ac:dyDescent="0.25">
      <c r="A94" s="48" t="s">
        <v>259</v>
      </c>
      <c r="B94" s="48" t="s">
        <v>484</v>
      </c>
      <c r="C94" s="48">
        <v>2988499</v>
      </c>
      <c r="D94" s="50">
        <v>0.04</v>
      </c>
      <c r="E94" s="48" t="s">
        <v>246</v>
      </c>
      <c r="F94" s="49">
        <v>44531</v>
      </c>
      <c r="G94" s="48" t="s">
        <v>247</v>
      </c>
      <c r="H94" s="48" t="s">
        <v>248</v>
      </c>
      <c r="I94" s="48" t="s">
        <v>298</v>
      </c>
      <c r="J94" s="48" t="s">
        <v>485</v>
      </c>
      <c r="K94" s="48"/>
      <c r="L94" s="48" t="s">
        <v>356</v>
      </c>
      <c r="M94" s="48" t="s">
        <v>486</v>
      </c>
      <c r="N94" s="48" t="s">
        <v>253</v>
      </c>
      <c r="O94" s="48" t="s">
        <v>247</v>
      </c>
      <c r="Q94" s="48" t="s">
        <v>265</v>
      </c>
      <c r="R94" s="48" t="s">
        <v>255</v>
      </c>
      <c r="S94" s="48">
        <v>0</v>
      </c>
      <c r="T94" s="48" t="s">
        <v>456</v>
      </c>
      <c r="U94" s="48"/>
      <c r="V94" s="48"/>
      <c r="W94" s="48"/>
      <c r="X94" s="48"/>
      <c r="Y94" s="49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</row>
    <row r="95" spans="1:39" x14ac:dyDescent="0.25">
      <c r="A95" s="48" t="s">
        <v>259</v>
      </c>
      <c r="B95" s="48" t="s">
        <v>487</v>
      </c>
      <c r="C95" s="48">
        <v>3157838</v>
      </c>
      <c r="D95" s="50">
        <v>0.04</v>
      </c>
      <c r="E95" s="48" t="s">
        <v>246</v>
      </c>
      <c r="F95" s="49">
        <v>45329</v>
      </c>
      <c r="G95" s="48" t="s">
        <v>247</v>
      </c>
      <c r="H95" s="48" t="s">
        <v>248</v>
      </c>
      <c r="I95" s="48" t="s">
        <v>298</v>
      </c>
      <c r="J95" s="48" t="s">
        <v>488</v>
      </c>
      <c r="K95" s="48"/>
      <c r="L95" s="48" t="s">
        <v>356</v>
      </c>
      <c r="M95" s="48" t="s">
        <v>489</v>
      </c>
      <c r="N95" s="48" t="s">
        <v>253</v>
      </c>
      <c r="O95" s="48" t="s">
        <v>247</v>
      </c>
      <c r="Q95" s="48" t="s">
        <v>265</v>
      </c>
      <c r="R95" s="48" t="s">
        <v>272</v>
      </c>
      <c r="S95" s="48">
        <v>0</v>
      </c>
      <c r="T95" s="48" t="s">
        <v>456</v>
      </c>
      <c r="U95" s="48"/>
      <c r="V95" s="48"/>
      <c r="W95" s="48"/>
      <c r="X95" s="48"/>
      <c r="Y95" s="49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</row>
    <row r="96" spans="1:39" x14ac:dyDescent="0.25">
      <c r="A96" s="48" t="s">
        <v>259</v>
      </c>
      <c r="B96" s="48" t="s">
        <v>490</v>
      </c>
      <c r="C96" s="48">
        <v>2982869</v>
      </c>
      <c r="D96" s="50">
        <v>0.13</v>
      </c>
      <c r="E96" s="48" t="s">
        <v>246</v>
      </c>
      <c r="F96" s="49">
        <v>44525</v>
      </c>
      <c r="G96" s="48" t="s">
        <v>247</v>
      </c>
      <c r="H96" s="48" t="s">
        <v>248</v>
      </c>
      <c r="I96" s="48" t="s">
        <v>298</v>
      </c>
      <c r="J96" s="48" t="s">
        <v>491</v>
      </c>
      <c r="K96" s="48"/>
      <c r="L96" s="48" t="s">
        <v>356</v>
      </c>
      <c r="M96" s="48" t="s">
        <v>492</v>
      </c>
      <c r="N96" s="48" t="s">
        <v>253</v>
      </c>
      <c r="O96" s="48" t="s">
        <v>247</v>
      </c>
      <c r="Q96" s="48" t="s">
        <v>265</v>
      </c>
      <c r="R96" s="48" t="s">
        <v>258</v>
      </c>
      <c r="S96" s="48">
        <v>1</v>
      </c>
      <c r="T96" s="48" t="s">
        <v>456</v>
      </c>
      <c r="U96" s="48"/>
      <c r="V96" s="48"/>
      <c r="W96" s="48"/>
      <c r="X96" s="48"/>
      <c r="Y96" s="49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</row>
    <row r="97" spans="1:39" x14ac:dyDescent="0.25">
      <c r="A97" s="48" t="s">
        <v>259</v>
      </c>
      <c r="B97" s="48" t="s">
        <v>490</v>
      </c>
      <c r="C97" s="48">
        <v>2982869</v>
      </c>
      <c r="D97" s="50">
        <v>0.13</v>
      </c>
      <c r="E97" s="48" t="s">
        <v>246</v>
      </c>
      <c r="F97" s="49">
        <v>44525</v>
      </c>
      <c r="G97" s="48" t="s">
        <v>247</v>
      </c>
      <c r="H97" s="48" t="s">
        <v>248</v>
      </c>
      <c r="I97" s="48" t="s">
        <v>298</v>
      </c>
      <c r="J97" s="48" t="s">
        <v>491</v>
      </c>
      <c r="K97" s="48"/>
      <c r="L97" s="48" t="s">
        <v>356</v>
      </c>
      <c r="M97" s="48" t="s">
        <v>492</v>
      </c>
      <c r="N97" s="48" t="s">
        <v>253</v>
      </c>
      <c r="O97" s="48" t="s">
        <v>247</v>
      </c>
      <c r="Q97" s="48" t="s">
        <v>265</v>
      </c>
      <c r="R97" s="48" t="s">
        <v>493</v>
      </c>
      <c r="S97" s="48">
        <v>-1</v>
      </c>
      <c r="T97" s="48" t="s">
        <v>456</v>
      </c>
      <c r="U97" s="48"/>
      <c r="V97" s="48"/>
      <c r="W97" s="48"/>
      <c r="X97" s="48"/>
      <c r="Y97" s="49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</row>
    <row r="98" spans="1:39" x14ac:dyDescent="0.25">
      <c r="A98" s="48" t="s">
        <v>259</v>
      </c>
      <c r="B98" s="48" t="s">
        <v>494</v>
      </c>
      <c r="C98" s="48">
        <v>2959935</v>
      </c>
      <c r="D98" s="50">
        <v>0.04</v>
      </c>
      <c r="E98" s="48" t="s">
        <v>246</v>
      </c>
      <c r="F98" s="49">
        <v>44397</v>
      </c>
      <c r="G98" s="48" t="s">
        <v>247</v>
      </c>
      <c r="H98" s="48" t="s">
        <v>248</v>
      </c>
      <c r="I98" s="48" t="s">
        <v>298</v>
      </c>
      <c r="J98" s="48" t="s">
        <v>495</v>
      </c>
      <c r="K98" s="48"/>
      <c r="L98" s="48" t="s">
        <v>356</v>
      </c>
      <c r="M98" s="48" t="s">
        <v>496</v>
      </c>
      <c r="N98" s="48" t="s">
        <v>253</v>
      </c>
      <c r="O98" s="48" t="s">
        <v>247</v>
      </c>
      <c r="Q98" s="48" t="s">
        <v>265</v>
      </c>
      <c r="R98" s="48" t="s">
        <v>272</v>
      </c>
      <c r="S98" s="48">
        <v>0</v>
      </c>
      <c r="T98" s="48" t="s">
        <v>456</v>
      </c>
      <c r="U98" s="48"/>
      <c r="V98" s="48"/>
      <c r="W98" s="48"/>
      <c r="X98" s="48"/>
      <c r="Y98" s="49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</row>
    <row r="99" spans="1:39" x14ac:dyDescent="0.25">
      <c r="A99" s="48" t="s">
        <v>259</v>
      </c>
      <c r="B99" s="48" t="s">
        <v>497</v>
      </c>
      <c r="C99" s="48">
        <v>3092676</v>
      </c>
      <c r="D99" s="50">
        <v>0.02</v>
      </c>
      <c r="E99" s="48" t="s">
        <v>246</v>
      </c>
      <c r="F99" s="49">
        <v>45015</v>
      </c>
      <c r="G99" s="48" t="s">
        <v>247</v>
      </c>
      <c r="H99" s="48" t="s">
        <v>248</v>
      </c>
      <c r="I99" s="48" t="s">
        <v>298</v>
      </c>
      <c r="J99" s="48" t="s">
        <v>498</v>
      </c>
      <c r="K99" s="48"/>
      <c r="L99" s="48" t="s">
        <v>356</v>
      </c>
      <c r="M99" s="48" t="s">
        <v>499</v>
      </c>
      <c r="N99" s="48" t="s">
        <v>253</v>
      </c>
      <c r="O99" s="48" t="s">
        <v>247</v>
      </c>
      <c r="P99" s="49">
        <v>45125</v>
      </c>
      <c r="Q99" s="48" t="s">
        <v>265</v>
      </c>
      <c r="R99" s="48" t="s">
        <v>255</v>
      </c>
      <c r="S99" s="48">
        <v>-1</v>
      </c>
      <c r="T99" s="48" t="s">
        <v>456</v>
      </c>
      <c r="U99" s="48"/>
      <c r="V99" s="48"/>
      <c r="W99" s="48"/>
      <c r="X99" s="48"/>
      <c r="Y99" s="49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</row>
    <row r="100" spans="1:39" x14ac:dyDescent="0.25">
      <c r="A100" s="48" t="s">
        <v>259</v>
      </c>
      <c r="B100" s="48" t="s">
        <v>497</v>
      </c>
      <c r="C100" s="48">
        <v>3092676</v>
      </c>
      <c r="D100" s="50">
        <v>0.02</v>
      </c>
      <c r="E100" s="48" t="s">
        <v>246</v>
      </c>
      <c r="F100" s="49">
        <v>45015</v>
      </c>
      <c r="G100" s="48" t="s">
        <v>247</v>
      </c>
      <c r="H100" s="48" t="s">
        <v>248</v>
      </c>
      <c r="I100" s="48" t="s">
        <v>298</v>
      </c>
      <c r="J100" s="48" t="s">
        <v>498</v>
      </c>
      <c r="K100" s="48"/>
      <c r="L100" s="48" t="s">
        <v>356</v>
      </c>
      <c r="M100" s="48" t="s">
        <v>499</v>
      </c>
      <c r="N100" s="48" t="s">
        <v>253</v>
      </c>
      <c r="O100" s="48" t="s">
        <v>247</v>
      </c>
      <c r="P100" s="49">
        <v>45125</v>
      </c>
      <c r="Q100" s="48" t="s">
        <v>265</v>
      </c>
      <c r="R100" s="48" t="s">
        <v>272</v>
      </c>
      <c r="S100" s="48">
        <v>1</v>
      </c>
      <c r="T100" s="48" t="s">
        <v>456</v>
      </c>
      <c r="U100" s="48"/>
      <c r="V100" s="48"/>
      <c r="W100" s="48"/>
      <c r="X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</row>
    <row r="101" spans="1:39" x14ac:dyDescent="0.25">
      <c r="A101" s="48" t="s">
        <v>259</v>
      </c>
      <c r="B101" s="48" t="s">
        <v>500</v>
      </c>
      <c r="C101" s="48">
        <v>2988500</v>
      </c>
      <c r="D101" s="50">
        <v>0.12</v>
      </c>
      <c r="E101" s="48" t="s">
        <v>246</v>
      </c>
      <c r="F101" s="49">
        <v>44532</v>
      </c>
      <c r="G101" s="48" t="s">
        <v>247</v>
      </c>
      <c r="H101" s="48" t="s">
        <v>248</v>
      </c>
      <c r="I101" s="48" t="s">
        <v>261</v>
      </c>
      <c r="J101" s="48" t="s">
        <v>501</v>
      </c>
      <c r="K101" s="48"/>
      <c r="L101" s="48" t="s">
        <v>290</v>
      </c>
      <c r="M101" s="48" t="s">
        <v>502</v>
      </c>
      <c r="N101" s="48" t="s">
        <v>253</v>
      </c>
      <c r="O101" s="48" t="s">
        <v>264</v>
      </c>
      <c r="Q101" s="48" t="s">
        <v>265</v>
      </c>
      <c r="R101" s="48" t="s">
        <v>301</v>
      </c>
      <c r="S101" s="48">
        <v>1</v>
      </c>
      <c r="T101" s="48" t="s">
        <v>503</v>
      </c>
      <c r="U101" s="48"/>
      <c r="V101" s="48"/>
      <c r="W101" s="48"/>
      <c r="X101" s="48"/>
      <c r="Y101" s="49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</row>
    <row r="102" spans="1:39" x14ac:dyDescent="0.25">
      <c r="A102" s="48" t="s">
        <v>259</v>
      </c>
      <c r="B102" s="48" t="s">
        <v>504</v>
      </c>
      <c r="C102" s="48">
        <v>2988502</v>
      </c>
      <c r="D102" s="50">
        <v>0.03</v>
      </c>
      <c r="E102" s="48" t="s">
        <v>246</v>
      </c>
      <c r="F102" s="49">
        <v>44532</v>
      </c>
      <c r="G102" s="48" t="s">
        <v>264</v>
      </c>
      <c r="H102" s="48" t="s">
        <v>248</v>
      </c>
      <c r="I102" s="48" t="s">
        <v>261</v>
      </c>
      <c r="J102" s="48" t="s">
        <v>505</v>
      </c>
      <c r="K102" s="48" t="s">
        <v>506</v>
      </c>
      <c r="L102" s="48" t="s">
        <v>290</v>
      </c>
      <c r="M102" s="48" t="s">
        <v>507</v>
      </c>
      <c r="N102" s="48" t="s">
        <v>253</v>
      </c>
      <c r="O102" s="48" t="s">
        <v>264</v>
      </c>
      <c r="Q102" s="48" t="s">
        <v>254</v>
      </c>
      <c r="R102" s="48" t="s">
        <v>287</v>
      </c>
      <c r="S102" s="48">
        <v>2</v>
      </c>
      <c r="T102" s="48" t="s">
        <v>503</v>
      </c>
      <c r="U102" s="48"/>
      <c r="V102" s="48"/>
      <c r="W102" s="48"/>
      <c r="X102" s="48"/>
      <c r="Y102" s="49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</row>
    <row r="103" spans="1:39" x14ac:dyDescent="0.25">
      <c r="A103" s="48" t="s">
        <v>259</v>
      </c>
      <c r="B103" s="48" t="s">
        <v>508</v>
      </c>
      <c r="C103" s="48">
        <v>3148578</v>
      </c>
      <c r="D103" s="50">
        <v>0.11</v>
      </c>
      <c r="E103" s="48" t="s">
        <v>246</v>
      </c>
      <c r="F103" s="49">
        <v>45279</v>
      </c>
      <c r="G103" s="48" t="s">
        <v>247</v>
      </c>
      <c r="H103" s="48" t="s">
        <v>248</v>
      </c>
      <c r="I103" s="48" t="s">
        <v>261</v>
      </c>
      <c r="J103" s="48" t="s">
        <v>509</v>
      </c>
      <c r="K103" s="48"/>
      <c r="L103" s="48" t="s">
        <v>290</v>
      </c>
      <c r="M103" s="48" t="s">
        <v>510</v>
      </c>
      <c r="N103" s="48" t="s">
        <v>253</v>
      </c>
      <c r="O103" s="48" t="s">
        <v>264</v>
      </c>
      <c r="Q103" s="48" t="s">
        <v>265</v>
      </c>
      <c r="R103" s="48" t="s">
        <v>272</v>
      </c>
      <c r="S103" s="48">
        <v>2</v>
      </c>
      <c r="T103" s="48" t="s">
        <v>503</v>
      </c>
      <c r="U103" s="48"/>
      <c r="V103" s="48"/>
      <c r="W103" s="48"/>
      <c r="X103" s="48"/>
      <c r="Y103" s="49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</row>
    <row r="104" spans="1:39" x14ac:dyDescent="0.25">
      <c r="A104" s="48" t="s">
        <v>259</v>
      </c>
      <c r="B104" s="48" t="s">
        <v>511</v>
      </c>
      <c r="C104" s="48">
        <v>2965980</v>
      </c>
      <c r="D104" s="50">
        <v>0.11</v>
      </c>
      <c r="E104" s="48" t="s">
        <v>246</v>
      </c>
      <c r="F104" s="49">
        <v>44461</v>
      </c>
      <c r="G104" s="48" t="s">
        <v>247</v>
      </c>
      <c r="H104" s="48" t="s">
        <v>248</v>
      </c>
      <c r="I104" s="48" t="s">
        <v>298</v>
      </c>
      <c r="J104" s="48" t="s">
        <v>512</v>
      </c>
      <c r="K104" s="48"/>
      <c r="L104" s="48" t="s">
        <v>290</v>
      </c>
      <c r="M104" s="48" t="s">
        <v>513</v>
      </c>
      <c r="N104" s="48" t="s">
        <v>253</v>
      </c>
      <c r="O104" s="48" t="s">
        <v>247</v>
      </c>
      <c r="Q104" s="48" t="s">
        <v>265</v>
      </c>
      <c r="R104" s="48" t="s">
        <v>258</v>
      </c>
      <c r="S104" s="48">
        <v>0</v>
      </c>
      <c r="T104" s="48" t="s">
        <v>503</v>
      </c>
      <c r="U104" s="48"/>
      <c r="V104" s="48"/>
      <c r="W104" s="48"/>
      <c r="X104" s="48"/>
      <c r="Y104" s="49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</row>
    <row r="105" spans="1:39" x14ac:dyDescent="0.25">
      <c r="A105" s="48" t="s">
        <v>259</v>
      </c>
      <c r="B105" s="48" t="s">
        <v>514</v>
      </c>
      <c r="C105" s="48">
        <v>3092667</v>
      </c>
      <c r="D105" s="50">
        <v>0.03</v>
      </c>
      <c r="E105" s="48" t="s">
        <v>246</v>
      </c>
      <c r="F105" s="49">
        <v>45014</v>
      </c>
      <c r="G105" s="48" t="s">
        <v>247</v>
      </c>
      <c r="H105" s="48" t="s">
        <v>248</v>
      </c>
      <c r="I105" s="48" t="s">
        <v>310</v>
      </c>
      <c r="J105" s="48" t="s">
        <v>515</v>
      </c>
      <c r="K105" s="48"/>
      <c r="L105" s="48" t="s">
        <v>290</v>
      </c>
      <c r="M105" s="48" t="s">
        <v>516</v>
      </c>
      <c r="N105" s="48" t="s">
        <v>253</v>
      </c>
      <c r="O105" s="48" t="s">
        <v>247</v>
      </c>
      <c r="Q105" s="48" t="s">
        <v>265</v>
      </c>
      <c r="R105" s="48" t="s">
        <v>287</v>
      </c>
      <c r="S105" s="48">
        <v>1</v>
      </c>
      <c r="T105" s="48" t="s">
        <v>503</v>
      </c>
      <c r="U105" s="48"/>
      <c r="V105" s="48"/>
      <c r="W105" s="48"/>
      <c r="X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</row>
    <row r="106" spans="1:39" x14ac:dyDescent="0.25">
      <c r="A106" s="48" t="s">
        <v>259</v>
      </c>
      <c r="B106" s="48" t="s">
        <v>514</v>
      </c>
      <c r="C106" s="48">
        <v>3092667</v>
      </c>
      <c r="D106" s="50">
        <v>0.03</v>
      </c>
      <c r="E106" s="48" t="s">
        <v>246</v>
      </c>
      <c r="F106" s="49">
        <v>45014</v>
      </c>
      <c r="G106" s="48" t="s">
        <v>247</v>
      </c>
      <c r="H106" s="48" t="s">
        <v>248</v>
      </c>
      <c r="I106" s="48" t="s">
        <v>310</v>
      </c>
      <c r="J106" s="48" t="s">
        <v>515</v>
      </c>
      <c r="K106" s="48"/>
      <c r="L106" s="48" t="s">
        <v>290</v>
      </c>
      <c r="M106" s="48" t="s">
        <v>516</v>
      </c>
      <c r="N106" s="48" t="s">
        <v>253</v>
      </c>
      <c r="O106" s="48" t="s">
        <v>247</v>
      </c>
      <c r="Q106" s="48" t="s">
        <v>265</v>
      </c>
      <c r="R106" s="48" t="s">
        <v>255</v>
      </c>
      <c r="S106" s="48">
        <v>1</v>
      </c>
      <c r="T106" s="48" t="s">
        <v>503</v>
      </c>
      <c r="U106" s="48"/>
      <c r="V106" s="48"/>
      <c r="W106" s="48"/>
      <c r="X106" s="48"/>
      <c r="Y106" s="49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</row>
    <row r="107" spans="1:39" x14ac:dyDescent="0.25">
      <c r="A107" s="48" t="s">
        <v>259</v>
      </c>
      <c r="B107" s="48" t="s">
        <v>514</v>
      </c>
      <c r="C107" s="48">
        <v>3092667</v>
      </c>
      <c r="D107" s="50">
        <v>0.03</v>
      </c>
      <c r="E107" s="48" t="s">
        <v>246</v>
      </c>
      <c r="F107" s="49">
        <v>45014</v>
      </c>
      <c r="G107" s="48" t="s">
        <v>247</v>
      </c>
      <c r="H107" s="48" t="s">
        <v>248</v>
      </c>
      <c r="I107" s="48" t="s">
        <v>310</v>
      </c>
      <c r="J107" s="48" t="s">
        <v>515</v>
      </c>
      <c r="K107" s="48"/>
      <c r="L107" s="48" t="s">
        <v>290</v>
      </c>
      <c r="M107" s="48" t="s">
        <v>516</v>
      </c>
      <c r="N107" s="48" t="s">
        <v>253</v>
      </c>
      <c r="O107" s="48" t="s">
        <v>247</v>
      </c>
      <c r="Q107" s="48" t="s">
        <v>265</v>
      </c>
      <c r="R107" s="48" t="s">
        <v>301</v>
      </c>
      <c r="S107" s="48">
        <v>-1</v>
      </c>
      <c r="T107" s="48" t="s">
        <v>503</v>
      </c>
      <c r="U107" s="48"/>
      <c r="V107" s="48"/>
      <c r="W107" s="48"/>
      <c r="X107" s="48"/>
      <c r="Y107" s="49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</row>
    <row r="108" spans="1:39" x14ac:dyDescent="0.25">
      <c r="A108" s="48" t="s">
        <v>259</v>
      </c>
      <c r="B108" s="48" t="s">
        <v>517</v>
      </c>
      <c r="C108" s="48">
        <v>3091046</v>
      </c>
      <c r="D108" s="50">
        <v>0.04</v>
      </c>
      <c r="E108" s="48" t="s">
        <v>246</v>
      </c>
      <c r="F108" s="49">
        <v>44972</v>
      </c>
      <c r="G108" s="48" t="s">
        <v>247</v>
      </c>
      <c r="H108" s="48" t="s">
        <v>248</v>
      </c>
      <c r="I108" s="48" t="s">
        <v>310</v>
      </c>
      <c r="J108" s="48" t="s">
        <v>518</v>
      </c>
      <c r="K108" s="48"/>
      <c r="L108" s="48" t="s">
        <v>290</v>
      </c>
      <c r="M108" s="48" t="s">
        <v>519</v>
      </c>
      <c r="N108" s="48" t="s">
        <v>253</v>
      </c>
      <c r="O108" s="48" t="s">
        <v>247</v>
      </c>
      <c r="Q108" s="48" t="s">
        <v>265</v>
      </c>
      <c r="R108" s="48" t="s">
        <v>255</v>
      </c>
      <c r="S108" s="48">
        <v>1</v>
      </c>
      <c r="T108" s="48" t="s">
        <v>503</v>
      </c>
      <c r="U108" s="48"/>
      <c r="V108" s="48"/>
      <c r="W108" s="48"/>
      <c r="X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</row>
    <row r="109" spans="1:39" x14ac:dyDescent="0.25">
      <c r="A109" s="48" t="s">
        <v>259</v>
      </c>
      <c r="B109" s="48" t="s">
        <v>517</v>
      </c>
      <c r="C109" s="48">
        <v>3091046</v>
      </c>
      <c r="D109" s="50">
        <v>0.04</v>
      </c>
      <c r="E109" s="48" t="s">
        <v>246</v>
      </c>
      <c r="F109" s="49">
        <v>44972</v>
      </c>
      <c r="G109" s="48" t="s">
        <v>247</v>
      </c>
      <c r="H109" s="48" t="s">
        <v>248</v>
      </c>
      <c r="I109" s="48" t="s">
        <v>310</v>
      </c>
      <c r="J109" s="48" t="s">
        <v>518</v>
      </c>
      <c r="K109" s="48"/>
      <c r="L109" s="48" t="s">
        <v>290</v>
      </c>
      <c r="M109" s="48" t="s">
        <v>519</v>
      </c>
      <c r="N109" s="48" t="s">
        <v>253</v>
      </c>
      <c r="O109" s="48" t="s">
        <v>247</v>
      </c>
      <c r="Q109" s="48" t="s">
        <v>265</v>
      </c>
      <c r="R109" s="48" t="s">
        <v>272</v>
      </c>
      <c r="S109" s="48">
        <v>1</v>
      </c>
      <c r="T109" s="48" t="s">
        <v>503</v>
      </c>
      <c r="U109" s="48"/>
      <c r="V109" s="48"/>
      <c r="W109" s="48"/>
      <c r="X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</row>
    <row r="110" spans="1:39" x14ac:dyDescent="0.25">
      <c r="A110" s="48" t="s">
        <v>259</v>
      </c>
      <c r="B110" s="48" t="s">
        <v>517</v>
      </c>
      <c r="C110" s="48">
        <v>3091046</v>
      </c>
      <c r="D110" s="50">
        <v>0.04</v>
      </c>
      <c r="E110" s="48" t="s">
        <v>246</v>
      </c>
      <c r="F110" s="49">
        <v>44972</v>
      </c>
      <c r="G110" s="48" t="s">
        <v>247</v>
      </c>
      <c r="H110" s="48" t="s">
        <v>248</v>
      </c>
      <c r="I110" s="48" t="s">
        <v>310</v>
      </c>
      <c r="J110" s="48" t="s">
        <v>518</v>
      </c>
      <c r="K110" s="48"/>
      <c r="L110" s="48" t="s">
        <v>290</v>
      </c>
      <c r="M110" s="48" t="s">
        <v>519</v>
      </c>
      <c r="N110" s="48" t="s">
        <v>253</v>
      </c>
      <c r="O110" s="48" t="s">
        <v>247</v>
      </c>
      <c r="Q110" s="48" t="s">
        <v>265</v>
      </c>
      <c r="R110" s="48" t="s">
        <v>301</v>
      </c>
      <c r="S110" s="48">
        <v>-1</v>
      </c>
      <c r="T110" s="48" t="s">
        <v>503</v>
      </c>
      <c r="U110" s="48"/>
      <c r="V110" s="48"/>
      <c r="W110" s="48"/>
      <c r="X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</row>
    <row r="111" spans="1:39" s="62" customFormat="1" x14ac:dyDescent="0.25">
      <c r="A111" s="59" t="s">
        <v>245</v>
      </c>
      <c r="B111" s="59" t="s">
        <v>114</v>
      </c>
      <c r="C111" s="59">
        <v>3177102</v>
      </c>
      <c r="D111" s="60">
        <v>0.71</v>
      </c>
      <c r="E111" s="59" t="s">
        <v>246</v>
      </c>
      <c r="F111" s="61">
        <v>45301</v>
      </c>
      <c r="G111" s="59" t="s">
        <v>247</v>
      </c>
      <c r="H111" s="59" t="s">
        <v>248</v>
      </c>
      <c r="I111" s="59" t="s">
        <v>261</v>
      </c>
      <c r="J111" s="59" t="s">
        <v>520</v>
      </c>
      <c r="K111" s="59"/>
      <c r="L111" s="59" t="s">
        <v>290</v>
      </c>
      <c r="M111" s="59" t="s">
        <v>521</v>
      </c>
      <c r="N111" s="59" t="s">
        <v>253</v>
      </c>
      <c r="O111" s="59" t="s">
        <v>247</v>
      </c>
      <c r="Q111" s="59" t="s">
        <v>265</v>
      </c>
      <c r="R111" s="59" t="s">
        <v>272</v>
      </c>
      <c r="S111" s="59">
        <v>6</v>
      </c>
      <c r="T111" s="59" t="s">
        <v>522</v>
      </c>
      <c r="U111" s="59"/>
      <c r="V111" s="59"/>
      <c r="W111" s="59"/>
      <c r="X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</row>
    <row r="112" spans="1:39" s="54" customFormat="1" x14ac:dyDescent="0.25">
      <c r="A112" s="51" t="s">
        <v>245</v>
      </c>
      <c r="B112" s="51">
        <v>0</v>
      </c>
      <c r="C112" s="51">
        <v>2893612</v>
      </c>
      <c r="D112" s="52">
        <v>0.21</v>
      </c>
      <c r="E112" s="51" t="s">
        <v>246</v>
      </c>
      <c r="F112" s="53">
        <v>44182</v>
      </c>
      <c r="G112" s="51" t="s">
        <v>247</v>
      </c>
      <c r="H112" s="51" t="s">
        <v>248</v>
      </c>
      <c r="I112" s="51" t="s">
        <v>261</v>
      </c>
      <c r="J112" s="51" t="s">
        <v>523</v>
      </c>
      <c r="K112" s="51" t="s">
        <v>506</v>
      </c>
      <c r="L112" s="51" t="s">
        <v>290</v>
      </c>
      <c r="M112" s="51" t="s">
        <v>524</v>
      </c>
      <c r="N112" s="51" t="s">
        <v>253</v>
      </c>
      <c r="O112" s="51" t="s">
        <v>247</v>
      </c>
      <c r="P112" s="53">
        <v>45200</v>
      </c>
      <c r="Q112" s="51" t="s">
        <v>254</v>
      </c>
      <c r="R112" s="51" t="s">
        <v>287</v>
      </c>
      <c r="S112" s="51">
        <v>6</v>
      </c>
      <c r="T112" s="51" t="s">
        <v>522</v>
      </c>
      <c r="U112" s="51"/>
      <c r="V112" s="51"/>
      <c r="W112" s="51"/>
      <c r="X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 spans="1:39" s="54" customFormat="1" x14ac:dyDescent="0.25">
      <c r="A113" s="51" t="s">
        <v>245</v>
      </c>
      <c r="B113" s="51" t="s">
        <v>525</v>
      </c>
      <c r="C113" s="51">
        <v>2893612</v>
      </c>
      <c r="D113" s="52">
        <v>0.21</v>
      </c>
      <c r="E113" s="51" t="s">
        <v>246</v>
      </c>
      <c r="F113" s="53">
        <v>44182</v>
      </c>
      <c r="G113" s="51" t="s">
        <v>247</v>
      </c>
      <c r="H113" s="51" t="s">
        <v>248</v>
      </c>
      <c r="I113" s="51" t="s">
        <v>261</v>
      </c>
      <c r="J113" s="51" t="s">
        <v>523</v>
      </c>
      <c r="K113" s="51" t="s">
        <v>506</v>
      </c>
      <c r="L113" s="51" t="s">
        <v>290</v>
      </c>
      <c r="M113" s="51" t="s">
        <v>524</v>
      </c>
      <c r="N113" s="51" t="s">
        <v>253</v>
      </c>
      <c r="O113" s="51" t="s">
        <v>247</v>
      </c>
      <c r="P113" s="53">
        <v>45200</v>
      </c>
      <c r="Q113" s="51" t="s">
        <v>254</v>
      </c>
      <c r="R113" s="51" t="s">
        <v>255</v>
      </c>
      <c r="S113" s="51">
        <v>2</v>
      </c>
      <c r="T113" s="51" t="s">
        <v>522</v>
      </c>
      <c r="U113" s="51"/>
      <c r="V113" s="51"/>
      <c r="W113" s="51"/>
      <c r="X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 spans="1:39" x14ac:dyDescent="0.25">
      <c r="A114" s="48" t="s">
        <v>259</v>
      </c>
      <c r="B114" s="48" t="s">
        <v>526</v>
      </c>
      <c r="C114" s="48">
        <v>2965979</v>
      </c>
      <c r="D114" s="50">
        <v>0.03</v>
      </c>
      <c r="E114" s="48" t="s">
        <v>246</v>
      </c>
      <c r="F114" s="49">
        <v>44452</v>
      </c>
      <c r="G114" s="48" t="s">
        <v>247</v>
      </c>
      <c r="H114" s="48" t="s">
        <v>248</v>
      </c>
      <c r="I114" s="48" t="s">
        <v>261</v>
      </c>
      <c r="J114" s="48" t="s">
        <v>527</v>
      </c>
      <c r="K114" s="48"/>
      <c r="L114" s="48" t="s">
        <v>290</v>
      </c>
      <c r="M114" s="48" t="s">
        <v>528</v>
      </c>
      <c r="N114" s="48" t="s">
        <v>253</v>
      </c>
      <c r="O114" s="48" t="s">
        <v>264</v>
      </c>
      <c r="Q114" s="48" t="s">
        <v>265</v>
      </c>
      <c r="R114" s="48" t="s">
        <v>287</v>
      </c>
      <c r="S114" s="48">
        <v>1</v>
      </c>
      <c r="T114" s="48" t="s">
        <v>522</v>
      </c>
      <c r="U114" s="48"/>
      <c r="V114" s="48"/>
      <c r="W114" s="48"/>
      <c r="X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</row>
    <row r="115" spans="1:39" x14ac:dyDescent="0.25">
      <c r="A115" s="48" t="s">
        <v>259</v>
      </c>
      <c r="B115" s="48" t="s">
        <v>529</v>
      </c>
      <c r="C115" s="48">
        <v>3118059</v>
      </c>
      <c r="D115" s="50">
        <v>0.15</v>
      </c>
      <c r="E115" s="48" t="s">
        <v>246</v>
      </c>
      <c r="F115" s="49">
        <v>45149</v>
      </c>
      <c r="G115" s="48" t="s">
        <v>247</v>
      </c>
      <c r="H115" s="48" t="s">
        <v>248</v>
      </c>
      <c r="I115" s="48" t="s">
        <v>261</v>
      </c>
      <c r="J115" s="48" t="s">
        <v>530</v>
      </c>
      <c r="K115" s="48"/>
      <c r="L115" s="48" t="s">
        <v>290</v>
      </c>
      <c r="M115" s="48" t="s">
        <v>531</v>
      </c>
      <c r="N115" s="48" t="s">
        <v>253</v>
      </c>
      <c r="O115" s="48" t="s">
        <v>264</v>
      </c>
      <c r="Q115" s="48" t="s">
        <v>265</v>
      </c>
      <c r="R115" s="48" t="s">
        <v>258</v>
      </c>
      <c r="S115" s="48">
        <v>3</v>
      </c>
      <c r="T115" s="48" t="s">
        <v>522</v>
      </c>
      <c r="U115" s="48"/>
      <c r="V115" s="48"/>
      <c r="W115" s="48"/>
      <c r="X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</row>
    <row r="116" spans="1:39" x14ac:dyDescent="0.25">
      <c r="A116" s="48" t="s">
        <v>259</v>
      </c>
      <c r="B116" s="48" t="s">
        <v>532</v>
      </c>
      <c r="C116" s="48">
        <v>3005722</v>
      </c>
      <c r="D116" s="50">
        <v>0.21</v>
      </c>
      <c r="E116" s="48" t="s">
        <v>246</v>
      </c>
      <c r="F116" s="49">
        <v>44582</v>
      </c>
      <c r="G116" s="48" t="s">
        <v>247</v>
      </c>
      <c r="H116" s="48" t="s">
        <v>248</v>
      </c>
      <c r="I116" s="48" t="s">
        <v>261</v>
      </c>
      <c r="J116" s="48" t="s">
        <v>523</v>
      </c>
      <c r="K116" s="48" t="s">
        <v>506</v>
      </c>
      <c r="L116" s="48" t="s">
        <v>290</v>
      </c>
      <c r="M116" s="48" t="s">
        <v>533</v>
      </c>
      <c r="N116" s="48" t="s">
        <v>253</v>
      </c>
      <c r="O116" s="48" t="s">
        <v>247</v>
      </c>
      <c r="Q116" s="48" t="s">
        <v>254</v>
      </c>
      <c r="R116" s="48" t="s">
        <v>287</v>
      </c>
      <c r="S116" s="48">
        <v>1</v>
      </c>
      <c r="T116" s="48" t="s">
        <v>522</v>
      </c>
      <c r="U116" s="48"/>
      <c r="V116" s="48"/>
      <c r="W116" s="48"/>
      <c r="X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</row>
    <row r="117" spans="1:39" x14ac:dyDescent="0.25">
      <c r="A117" s="48" t="s">
        <v>259</v>
      </c>
      <c r="B117" s="48" t="s">
        <v>532</v>
      </c>
      <c r="C117" s="48">
        <v>3005722</v>
      </c>
      <c r="D117" s="50">
        <v>0.21</v>
      </c>
      <c r="E117" s="48" t="s">
        <v>246</v>
      </c>
      <c r="F117" s="49">
        <v>44582</v>
      </c>
      <c r="G117" s="48" t="s">
        <v>247</v>
      </c>
      <c r="H117" s="48" t="s">
        <v>248</v>
      </c>
      <c r="I117" s="48" t="s">
        <v>261</v>
      </c>
      <c r="J117" s="48" t="s">
        <v>523</v>
      </c>
      <c r="K117" s="48" t="s">
        <v>506</v>
      </c>
      <c r="L117" s="48" t="s">
        <v>290</v>
      </c>
      <c r="M117" s="48" t="s">
        <v>533</v>
      </c>
      <c r="N117" s="48" t="s">
        <v>253</v>
      </c>
      <c r="O117" s="48" t="s">
        <v>247</v>
      </c>
      <c r="Q117" s="48" t="s">
        <v>254</v>
      </c>
      <c r="R117" s="48" t="s">
        <v>255</v>
      </c>
      <c r="S117" s="48">
        <v>1</v>
      </c>
      <c r="T117" s="48" t="s">
        <v>522</v>
      </c>
      <c r="U117" s="48"/>
      <c r="V117" s="48"/>
      <c r="W117" s="48"/>
      <c r="X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</row>
    <row r="118" spans="1:39" x14ac:dyDescent="0.25">
      <c r="A118" s="48" t="s">
        <v>259</v>
      </c>
      <c r="B118" s="48" t="s">
        <v>534</v>
      </c>
      <c r="C118" s="48">
        <v>2820088</v>
      </c>
      <c r="D118" s="50">
        <v>0.08</v>
      </c>
      <c r="E118" s="48" t="s">
        <v>246</v>
      </c>
      <c r="F118" s="49">
        <v>43811</v>
      </c>
      <c r="G118" s="48" t="s">
        <v>264</v>
      </c>
      <c r="H118" s="48" t="s">
        <v>248</v>
      </c>
      <c r="I118" s="48" t="s">
        <v>261</v>
      </c>
      <c r="J118" s="48" t="s">
        <v>535</v>
      </c>
      <c r="K118" s="48"/>
      <c r="L118" s="48" t="s">
        <v>290</v>
      </c>
      <c r="M118" s="48" t="s">
        <v>536</v>
      </c>
      <c r="N118" s="48" t="s">
        <v>253</v>
      </c>
      <c r="O118" s="48" t="s">
        <v>264</v>
      </c>
      <c r="P118" s="49">
        <v>44834</v>
      </c>
      <c r="Q118" s="48" t="s">
        <v>265</v>
      </c>
      <c r="R118" s="48" t="s">
        <v>272</v>
      </c>
      <c r="S118" s="48">
        <v>1</v>
      </c>
      <c r="T118" s="48" t="s">
        <v>537</v>
      </c>
      <c r="U118" s="48"/>
      <c r="V118" s="48"/>
      <c r="W118" s="48"/>
      <c r="X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</row>
    <row r="119" spans="1:39" s="54" customFormat="1" x14ac:dyDescent="0.25">
      <c r="A119" s="51" t="s">
        <v>259</v>
      </c>
      <c r="B119" s="51" t="s">
        <v>538</v>
      </c>
      <c r="C119" s="51">
        <v>3005721</v>
      </c>
      <c r="D119" s="52">
        <v>0.11</v>
      </c>
      <c r="E119" s="51" t="s">
        <v>246</v>
      </c>
      <c r="F119" s="53">
        <v>44543</v>
      </c>
      <c r="G119" s="51" t="s">
        <v>247</v>
      </c>
      <c r="H119" s="51" t="s">
        <v>248</v>
      </c>
      <c r="I119" s="51" t="s">
        <v>261</v>
      </c>
      <c r="J119" s="51" t="s">
        <v>539</v>
      </c>
      <c r="K119" s="51"/>
      <c r="L119" s="51" t="s">
        <v>290</v>
      </c>
      <c r="M119" s="51" t="s">
        <v>540</v>
      </c>
      <c r="N119" s="51" t="s">
        <v>452</v>
      </c>
      <c r="O119" s="51" t="s">
        <v>247</v>
      </c>
      <c r="P119" s="53">
        <v>44935</v>
      </c>
      <c r="Q119" s="51" t="s">
        <v>254</v>
      </c>
      <c r="R119" s="51" t="s">
        <v>255</v>
      </c>
      <c r="S119" s="51">
        <v>2</v>
      </c>
      <c r="T119" s="51" t="s">
        <v>537</v>
      </c>
      <c r="U119" s="51"/>
      <c r="V119" s="51"/>
      <c r="W119" s="51"/>
      <c r="X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 spans="1:39" s="54" customFormat="1" x14ac:dyDescent="0.25">
      <c r="A120" s="51" t="s">
        <v>259</v>
      </c>
      <c r="B120" s="51" t="s">
        <v>538</v>
      </c>
      <c r="C120" s="51">
        <v>3005721</v>
      </c>
      <c r="D120" s="52">
        <v>0.11</v>
      </c>
      <c r="E120" s="51" t="s">
        <v>246</v>
      </c>
      <c r="F120" s="53">
        <v>44543</v>
      </c>
      <c r="G120" s="51" t="s">
        <v>247</v>
      </c>
      <c r="H120" s="51" t="s">
        <v>248</v>
      </c>
      <c r="I120" s="51" t="s">
        <v>310</v>
      </c>
      <c r="J120" s="51" t="s">
        <v>539</v>
      </c>
      <c r="K120" s="51"/>
      <c r="L120" s="51" t="s">
        <v>290</v>
      </c>
      <c r="M120" s="51" t="s">
        <v>540</v>
      </c>
      <c r="N120" s="51" t="s">
        <v>452</v>
      </c>
      <c r="O120" s="51" t="s">
        <v>247</v>
      </c>
      <c r="P120" s="53">
        <v>44935</v>
      </c>
      <c r="Q120" s="51" t="s">
        <v>254</v>
      </c>
      <c r="R120" s="51" t="s">
        <v>287</v>
      </c>
      <c r="S120" s="51">
        <v>0</v>
      </c>
      <c r="T120" s="51" t="s">
        <v>537</v>
      </c>
      <c r="U120" s="51"/>
      <c r="V120" s="51"/>
      <c r="W120" s="51"/>
      <c r="X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 spans="1:39" s="54" customFormat="1" x14ac:dyDescent="0.25">
      <c r="A121" s="51" t="s">
        <v>259</v>
      </c>
      <c r="B121" s="51" t="s">
        <v>538</v>
      </c>
      <c r="C121" s="51">
        <v>3005721</v>
      </c>
      <c r="D121" s="52">
        <v>0.11</v>
      </c>
      <c r="E121" s="51" t="s">
        <v>246</v>
      </c>
      <c r="F121" s="53">
        <v>44543</v>
      </c>
      <c r="G121" s="51" t="s">
        <v>247</v>
      </c>
      <c r="H121" s="51" t="s">
        <v>248</v>
      </c>
      <c r="I121" s="51" t="s">
        <v>310</v>
      </c>
      <c r="J121" s="51" t="s">
        <v>539</v>
      </c>
      <c r="K121" s="51"/>
      <c r="L121" s="51" t="s">
        <v>290</v>
      </c>
      <c r="M121" s="51" t="s">
        <v>540</v>
      </c>
      <c r="N121" s="51" t="s">
        <v>452</v>
      </c>
      <c r="O121" s="51" t="s">
        <v>247</v>
      </c>
      <c r="P121" s="53">
        <v>44935</v>
      </c>
      <c r="Q121" s="51" t="s">
        <v>254</v>
      </c>
      <c r="R121" s="51" t="s">
        <v>255</v>
      </c>
      <c r="S121" s="51">
        <v>0</v>
      </c>
      <c r="T121" s="51" t="s">
        <v>537</v>
      </c>
      <c r="U121" s="51"/>
      <c r="V121" s="51"/>
      <c r="W121" s="51"/>
      <c r="X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 spans="1:39" s="54" customFormat="1" x14ac:dyDescent="0.25">
      <c r="A122" s="51" t="s">
        <v>259</v>
      </c>
      <c r="B122" s="51" t="s">
        <v>538</v>
      </c>
      <c r="C122" s="51">
        <v>3005721</v>
      </c>
      <c r="D122" s="52">
        <v>0.11</v>
      </c>
      <c r="E122" s="51" t="s">
        <v>246</v>
      </c>
      <c r="F122" s="53">
        <v>44543</v>
      </c>
      <c r="G122" s="51" t="s">
        <v>247</v>
      </c>
      <c r="H122" s="51" t="s">
        <v>248</v>
      </c>
      <c r="I122" s="51" t="s">
        <v>310</v>
      </c>
      <c r="J122" s="51" t="s">
        <v>539</v>
      </c>
      <c r="K122" s="51"/>
      <c r="L122" s="51" t="s">
        <v>290</v>
      </c>
      <c r="M122" s="51" t="s">
        <v>540</v>
      </c>
      <c r="N122" s="51" t="s">
        <v>452</v>
      </c>
      <c r="O122" s="51" t="s">
        <v>247</v>
      </c>
      <c r="P122" s="53">
        <v>44935</v>
      </c>
      <c r="Q122" s="51" t="s">
        <v>265</v>
      </c>
      <c r="R122" s="51" t="s">
        <v>258</v>
      </c>
      <c r="S122" s="51">
        <v>0</v>
      </c>
      <c r="T122" s="51" t="s">
        <v>537</v>
      </c>
      <c r="AK122" s="51">
        <f>SUM(AK1:AK121)</f>
        <v>0</v>
      </c>
    </row>
    <row r="123" spans="1:39" x14ac:dyDescent="0.25">
      <c r="B123" s="23"/>
      <c r="C123" s="23"/>
      <c r="E123" s="24"/>
      <c r="S123" s="48">
        <f>SUM(S2:S122)</f>
        <v>144</v>
      </c>
    </row>
    <row r="124" spans="1:39" x14ac:dyDescent="0.25">
      <c r="B124" s="23"/>
      <c r="C124" s="23"/>
      <c r="E124" s="24"/>
    </row>
    <row r="125" spans="1:39" x14ac:dyDescent="0.25">
      <c r="B125" s="23"/>
      <c r="C125" s="23"/>
      <c r="E125" s="24"/>
      <c r="R125" s="24"/>
    </row>
    <row r="126" spans="1:39" x14ac:dyDescent="0.25">
      <c r="B126" s="23"/>
      <c r="C126" s="23"/>
      <c r="E126" s="24"/>
      <c r="R126" s="24"/>
    </row>
    <row r="127" spans="1:39" x14ac:dyDescent="0.25">
      <c r="B127" s="23"/>
      <c r="C127" s="23"/>
      <c r="E127" s="24"/>
    </row>
    <row r="128" spans="1:39" x14ac:dyDescent="0.25">
      <c r="B128" s="23"/>
      <c r="C128" s="23"/>
      <c r="E128" s="24"/>
      <c r="R128" s="24"/>
    </row>
    <row r="129" spans="2:18" x14ac:dyDescent="0.25">
      <c r="B129" s="23"/>
      <c r="C129" s="23"/>
      <c r="E129" s="24"/>
    </row>
    <row r="130" spans="2:18" x14ac:dyDescent="0.25">
      <c r="B130" s="23"/>
      <c r="C130" s="23"/>
      <c r="E130" s="24"/>
    </row>
    <row r="131" spans="2:18" x14ac:dyDescent="0.25">
      <c r="B131" s="23"/>
      <c r="C131" s="23"/>
      <c r="E131" s="24"/>
      <c r="R131" s="24"/>
    </row>
  </sheetData>
  <sheetProtection algorithmName="SHA-512" hashValue="H7NECEbXIGTwRPjTFDfNAFE/EV52kOvyXQVZCG2CnkDAIy7ULICLHO6r5MQ6cCh0srZKTGKkzfgYb1uWNdhgog==" saltValue="9Cponw12TprzBcB5rcWa9A==" spinCount="100000" sheet="1" objects="1" scenario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E788F-104D-4EDB-B831-4273A1CEB86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882572-49f5-4c1a-ac67-26f6c6f7bc66">
      <Terms xmlns="http://schemas.microsoft.com/office/infopath/2007/PartnerControls"/>
    </lcf76f155ced4ddcb4097134ff3c332f>
    <TaxCatchAll xmlns="c06c7d1e-f719-4683-baa0-7d3a000cc5c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6381D44D7EEB468C769AD31CD137D6" ma:contentTypeVersion="11" ma:contentTypeDescription="Create a new document." ma:contentTypeScope="" ma:versionID="5b9585b38a21f628a0513ba2d2b3df17">
  <xsd:schema xmlns:xsd="http://www.w3.org/2001/XMLSchema" xmlns:xs="http://www.w3.org/2001/XMLSchema" xmlns:p="http://schemas.microsoft.com/office/2006/metadata/properties" xmlns:ns2="19882572-49f5-4c1a-ac67-26f6c6f7bc66" xmlns:ns3="c06c7d1e-f719-4683-baa0-7d3a000cc5c4" targetNamespace="http://schemas.microsoft.com/office/2006/metadata/properties" ma:root="true" ma:fieldsID="2d064df5f14aa87e2397b4f6e00622c1" ns2:_="" ns3:_="">
    <xsd:import namespace="19882572-49f5-4c1a-ac67-26f6c6f7bc66"/>
    <xsd:import namespace="c06c7d1e-f719-4683-baa0-7d3a000cc5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82572-49f5-4c1a-ac67-26f6c6f7b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b5c1bc3-3a0a-4484-b3b0-66ae71592d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c7d1e-f719-4683-baa0-7d3a000cc5c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43d3401-14f8-4025-b798-a9fd6ac3244c}" ma:internalName="TaxCatchAll" ma:showField="CatchAllData" ma:web="c06c7d1e-f719-4683-baa0-7d3a000cc5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39C2D-E6EA-4089-AAC7-3BA6BE7ADD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4EA02D-220F-4F56-8503-42B208B8EC81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c06c7d1e-f719-4683-baa0-7d3a000cc5c4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19882572-49f5-4c1a-ac67-26f6c6f7bc66"/>
  </ds:schemaRefs>
</ds:datastoreItem>
</file>

<file path=customXml/itemProps3.xml><?xml version="1.0" encoding="utf-8"?>
<ds:datastoreItem xmlns:ds="http://schemas.openxmlformats.org/officeDocument/2006/customXml" ds:itemID="{18E6D173-F1A3-4E00-B27D-CC2504408D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882572-49f5-4c1a-ac67-26f6c6f7bc66"/>
    <ds:schemaRef ds:uri="c06c7d1e-f719-4683-baa0-7d3a000cc5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TRJ Summary</vt:lpstr>
      <vt:lpstr>TRJ Projection table</vt:lpstr>
      <vt:lpstr>TRJ Small site commitments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Ellis</dc:creator>
  <cp:keywords/>
  <dc:description/>
  <cp:lastModifiedBy>Rogers, Nicholas</cp:lastModifiedBy>
  <cp:revision/>
  <cp:lastPrinted>2025-05-06T11:08:27Z</cp:lastPrinted>
  <dcterms:created xsi:type="dcterms:W3CDTF">2023-08-24T10:36:26Z</dcterms:created>
  <dcterms:modified xsi:type="dcterms:W3CDTF">2025-05-08T08:18:11Z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0x010100196381D44D7EEB468C769AD31CD137D6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